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0" yWindow="-285" windowWidth="19320" windowHeight="10065" tabRatio="1000"/>
  </bookViews>
  <sheets>
    <sheet name="List of tables" sheetId="1" r:id="rId1"/>
    <sheet name="24.1.ENG" sheetId="2" r:id="rId2"/>
    <sheet name="24.2.ENG" sheetId="3" r:id="rId3"/>
    <sheet name="24.3.ENG" sheetId="4" r:id="rId4"/>
    <sheet name="24.4.ENG" sheetId="5" r:id="rId5"/>
    <sheet name="24.5.ENG" sheetId="6" r:id="rId6"/>
    <sheet name="24.6.ENG" sheetId="7" r:id="rId7"/>
    <sheet name="24.7.ENG" sheetId="8" r:id="rId8"/>
    <sheet name="24.8.ENG" sheetId="9" r:id="rId9"/>
    <sheet name="24.9.ENG" sheetId="10" r:id="rId10"/>
    <sheet name="24.10.ENG" sheetId="11" r:id="rId11"/>
    <sheet name="24.11.ENG" sheetId="12" r:id="rId12"/>
    <sheet name="24.12.ENG" sheetId="13" r:id="rId13"/>
    <sheet name="24.13.ENG" sheetId="14" r:id="rId14"/>
    <sheet name="24.14.ENG" sheetId="15" r:id="rId15"/>
    <sheet name="24.15.ENG" sheetId="16" r:id="rId16"/>
    <sheet name="24.16.ENG" sheetId="17" r:id="rId17"/>
    <sheet name="24.17.ENG" sheetId="18" r:id="rId18"/>
    <sheet name="24.18.ENG" sheetId="19" r:id="rId19"/>
    <sheet name="24.19.ENG" sheetId="20" r:id="rId20"/>
    <sheet name="24.20.ENG" sheetId="21" r:id="rId21"/>
    <sheet name="24.21.ENG" sheetId="22" r:id="rId22"/>
    <sheet name="24.22.ENG" sheetId="23" r:id="rId23"/>
    <sheet name="24.23.ENG" sheetId="24" r:id="rId24"/>
    <sheet name="24.24.ENG" sheetId="25" r:id="rId25"/>
    <sheet name="24.25.ENG" sheetId="26" r:id="rId26"/>
    <sheet name="24.26.ENG" sheetId="27" r:id="rId27"/>
    <sheet name="24.27.ENG" sheetId="28" r:id="rId28"/>
    <sheet name="24.28.ENG" sheetId="29" r:id="rId29"/>
    <sheet name="24.29.ENG" sheetId="30" r:id="rId30"/>
    <sheet name="24.30.ENG" sheetId="31" r:id="rId31"/>
    <sheet name="24.31.ENG" sheetId="32" r:id="rId32"/>
  </sheets>
  <definedNames>
    <definedName name="ftn1_23.16ENG">'24.12.ENG'!$A$55</definedName>
    <definedName name="List_of_tables">'List of tables'!$A$1</definedName>
    <definedName name="Lista_tabela1">#REF!</definedName>
    <definedName name="_xlnm.Print_Titles" localSheetId="10">'24.10.ENG'!$1:$4</definedName>
    <definedName name="_xlnm.Print_Titles" localSheetId="11">'24.11.ENG'!$1:$4</definedName>
    <definedName name="_xlnm.Print_Titles" localSheetId="12">'24.12.ENG'!$1:$5</definedName>
    <definedName name="Z_12333AE2_2FAC_4B37_A1E4_310A1F9EE714_.wvu.Cols" localSheetId="17" hidden="1">'24.17.ENG'!#REF!</definedName>
    <definedName name="Z_12333AE2_2FAC_4B37_A1E4_310A1F9EE714_.wvu.PrintTitles" localSheetId="12" hidden="1">'24.12.ENG'!$1:$5</definedName>
    <definedName name="Z_12333AE2_2FAC_4B37_A1E4_310A1F9EE714_.wvu.Rows" localSheetId="19" hidden="1">'24.19.ENG'!#REF!</definedName>
    <definedName name="Z_12333AE2_2FAC_4B37_A1E4_310A1F9EE714_.wvu.Rows" localSheetId="25" hidden="1">'24.25.ENG'!#REF!</definedName>
    <definedName name="Z_12333AE2_2FAC_4B37_A1E4_310A1F9EE714_.wvu.Rows" localSheetId="28" hidden="1">'24.28.ENG'!#REF!</definedName>
    <definedName name="Z_12333AE2_2FAC_4B37_A1E4_310A1F9EE714_.wvu.Rows" localSheetId="29" hidden="1">'24.29.ENG'!#REF!</definedName>
    <definedName name="Z_12333AE2_2FAC_4B37_A1E4_310A1F9EE714_.wvu.Rows" localSheetId="30" hidden="1">'24.30.ENG'!#REF!</definedName>
    <definedName name="Z_12333AE2_2FAC_4B37_A1E4_310A1F9EE714_.wvu.Rows" localSheetId="31" hidden="1">'24.31.ENG'!#REF!</definedName>
    <definedName name="Z_29BA187C_A936_483F_86DB_C4A015B8D2E0_.wvu.PrintTitles" localSheetId="10" hidden="1">'24.10.ENG'!$1:$4</definedName>
    <definedName name="Z_29BA187C_A936_483F_86DB_C4A015B8D2E0_.wvu.PrintTitles" localSheetId="12" hidden="1">'24.12.ENG'!$1:$5</definedName>
    <definedName name="Z_2D6A37C9_207F_4F12_81DE_5F56F88F1849_.wvu.PrintTitles" localSheetId="12" hidden="1">'24.12.ENG'!$1:$5</definedName>
    <definedName name="Z_384080B8_19D4_4A62_AB95_5F5001F14194_.wvu.PrintTitles" localSheetId="12" hidden="1">'24.12.ENG'!$1:$5</definedName>
    <definedName name="Z_3FB9FB02_A7E5_4F69_B0B2_D91D85FEF9AA_.wvu.PrintTitles" localSheetId="10" hidden="1">'24.10.ENG'!$1:$4</definedName>
    <definedName name="Z_3FB9FB02_A7E5_4F69_B0B2_D91D85FEF9AA_.wvu.PrintTitles" localSheetId="11" hidden="1">'24.11.ENG'!$1:$4</definedName>
    <definedName name="Z_3FB9FB02_A7E5_4F69_B0B2_D91D85FEF9AA_.wvu.PrintTitles" localSheetId="12" hidden="1">'24.12.ENG'!$1:$5</definedName>
    <definedName name="Z_42E4ABD7_0ABC_4214_A412_72C094DEFBBC_.wvu.PrintTitles" localSheetId="12" hidden="1">'24.12.ENG'!$1:$5</definedName>
    <definedName name="Z_4D7B2036_8A39_49B8_9E1C_C24AE046C6FD_.wvu.PrintTitles" localSheetId="12" hidden="1">'24.12.ENG'!$1:$5</definedName>
    <definedName name="Z_67202EC8_DC93_4CA3_8C86_1DB97339CB1F_.wvu.PrintTitles" localSheetId="12" hidden="1">'24.12.ENG'!$1:$5</definedName>
    <definedName name="Z_76F45416_FF74_4A55_AAB4_91CFD0DCF9E9_.wvu.PrintTitles" localSheetId="12" hidden="1">'24.12.ENG'!$1:$5</definedName>
    <definedName name="Z_A965781B_9D43_4AFA_A1E6_6168CBD4390E_.wvu.PrintTitles" localSheetId="12" hidden="1">'24.12.ENG'!$1:$5</definedName>
    <definedName name="Z_ADCE9490_78F3_4B54_B85A_83CEBE106AD7_.wvu.PrintTitles" localSheetId="12" hidden="1">'24.12.ENG'!$1:$5</definedName>
    <definedName name="Z_FDC56E4B_E7CB_4144_926A_00E6F324B144_.wvu.PrintTitles" localSheetId="10" hidden="1">'24.10.ENG'!$1:$4</definedName>
    <definedName name="Z_FDC56E4B_E7CB_4144_926A_00E6F324B144_.wvu.PrintTitles" localSheetId="11" hidden="1">'24.11.ENG'!$1:$4</definedName>
    <definedName name="Z_FDC56E4B_E7CB_4144_926A_00E6F324B144_.wvu.PrintTitles" localSheetId="12" hidden="1">'24.12.ENG'!$1:$5</definedName>
  </definedNames>
  <calcPr calcId="125725"/>
  <customWorkbookViews>
    <customWorkbookView name="RSIS - Personal View" guid="{3FB9FB02-A7E5-4F69-B0B2-D91D85FEF9AA}" mergeInterval="0" personalView="1" maximized="1" xWindow="1" yWindow="1" windowWidth="1916" windowHeight="827" tabRatio="1000" activeSheetId="2"/>
    <customWorkbookView name="korisnik - Personal View" guid="{42E4ABD7-0ABC-4214-A412-72C094DEFBBC}" mergeInterval="0" personalView="1" maximized="1" windowWidth="1916" windowHeight="755" tabRatio="913" activeSheetId="1"/>
    <customWorkbookView name="  - Personal View" guid="{4D7B2036-8A39-49B8-9E1C-C24AE046C6FD}" mergeInterval="0" personalView="1" xWindow="6" yWindow="39" windowWidth="1020" windowHeight="731" tabRatio="787" activeSheetId="12"/>
    <customWorkbookView name="vilipicva - Personal View" guid="{12333AE2-2FAC-4B37-A1E4-310A1F9EE714}" mergeInterval="0" personalView="1" maximized="1" xWindow="1" yWindow="1" windowWidth="1020" windowHeight="547" tabRatio="787" activeSheetId="23"/>
    <customWorkbookView name="aleksandra - Personal View" guid="{29BA187C-A936-483F-86DB-C4A015B8D2E0}" mergeInterval="0" personalView="1" maximized="1" windowWidth="1020" windowHeight="569" tabRatio="922" activeSheetId="1"/>
    <customWorkbookView name="Nena Ceko - Personal View" guid="{2D6A37C9-207F-4F12-81DE-5F56F88F1849}" mergeInterval="0" personalView="1" maximized="1" windowWidth="1276" windowHeight="799" tabRatio="787" activeSheetId="10"/>
    <customWorkbookView name="Dolores - Personal View" guid="{A965781B-9D43-4AFA-A1E6-6168CBD4390E}" mergeInterval="0" personalView="1" maximized="1" xWindow="1" yWindow="1" windowWidth="1280" windowHeight="761" tabRatio="922" activeSheetId="13"/>
    <customWorkbookView name="Peulicdo - Personal View" guid="{76F45416-FF74-4A55-AAB4-91CFD0DCF9E9}" mergeInterval="0" personalView="1" maximized="1" xWindow="-8" yWindow="-8" windowWidth="1696" windowHeight="1026" tabRatio="922" activeSheetId="1"/>
    <customWorkbookView name="zecal - Personal View" guid="{FDC56E4B-E7CB-4144-926A-00E6F324B144}" mergeInterval="0" personalView="1" maximized="1" xWindow="1" yWindow="1" windowWidth="1903" windowHeight="782" tabRatio="971" activeSheetId="1"/>
    <customWorkbookView name="loncarmi - Personal View" guid="{ADCE9490-78F3-4B54-B85A-83CEBE106AD7}" mergeInterval="0" personalView="1" maximized="1" xWindow="1" yWindow="1" windowWidth="1254" windowHeight="768" tabRatio="787" activeSheetId="9"/>
    <customWorkbookView name="arezinade - Personal View" guid="{384080B8-19D4-4A62-AB95-5F5001F14194}" mergeInterval="0" personalView="1" maximized="1" windowWidth="1276" windowHeight="809" tabRatio="740" activeSheetId="32"/>
    <customWorkbookView name="Dejana Milakovic - Personal View" guid="{67202EC8-DC93-4CA3-8C86-1DB97339CB1F}" mergeInterval="0" personalView="1" maximized="1" xWindow="1" yWindow="1" windowWidth="1276" windowHeight="794" tabRatio="787" activeSheetId="28"/>
  </customWorkbookViews>
</workbook>
</file>

<file path=xl/calcChain.xml><?xml version="1.0" encoding="utf-8"?>
<calcChain xmlns="http://schemas.openxmlformats.org/spreadsheetml/2006/main">
  <c r="B13" i="28"/>
  <c r="J5" i="22"/>
  <c r="K5"/>
  <c r="B13" i="20"/>
  <c r="C36" i="12"/>
  <c r="D36"/>
  <c r="E36"/>
  <c r="F36"/>
  <c r="G36"/>
  <c r="H36"/>
  <c r="I36"/>
  <c r="J36"/>
  <c r="B4" i="6"/>
  <c r="C4"/>
  <c r="D4"/>
  <c r="E4"/>
  <c r="F4"/>
  <c r="B5"/>
  <c r="C5"/>
  <c r="D5"/>
  <c r="E5"/>
  <c r="F5"/>
  <c r="B7"/>
  <c r="C7"/>
  <c r="D7"/>
  <c r="E7"/>
  <c r="F7"/>
  <c r="B8"/>
  <c r="C8"/>
  <c r="D8"/>
  <c r="E8"/>
  <c r="F8"/>
  <c r="B9"/>
  <c r="C9"/>
  <c r="D9"/>
  <c r="E9"/>
  <c r="F9"/>
  <c r="B10"/>
  <c r="C10"/>
  <c r="D10"/>
  <c r="E10"/>
  <c r="F10"/>
  <c r="B11"/>
  <c r="C11"/>
  <c r="D11"/>
  <c r="E11"/>
  <c r="F11"/>
  <c r="B12"/>
  <c r="C12"/>
  <c r="D12"/>
  <c r="E12"/>
  <c r="F12"/>
  <c r="B13"/>
  <c r="C13"/>
  <c r="D13"/>
  <c r="E13"/>
  <c r="F13"/>
  <c r="B14"/>
  <c r="C14"/>
  <c r="D14"/>
  <c r="E14"/>
  <c r="F14"/>
  <c r="B15"/>
  <c r="C15"/>
  <c r="D15"/>
  <c r="E15"/>
  <c r="F15"/>
  <c r="B16"/>
  <c r="C16"/>
  <c r="D16"/>
  <c r="E16"/>
  <c r="F16"/>
  <c r="B17"/>
  <c r="C17"/>
  <c r="D17"/>
  <c r="E17"/>
  <c r="F17"/>
  <c r="K24" i="3"/>
  <c r="A2" i="1"/>
  <c r="A3"/>
  <c r="A4"/>
  <c r="A5"/>
  <c r="A7"/>
  <c r="A8"/>
  <c r="A9"/>
  <c r="A10"/>
  <c r="A11"/>
  <c r="A12"/>
  <c r="A13"/>
  <c r="A14"/>
  <c r="A15"/>
  <c r="A16"/>
  <c r="A17"/>
  <c r="A18"/>
  <c r="A19"/>
  <c r="A20"/>
  <c r="A21"/>
  <c r="A22"/>
  <c r="A23"/>
  <c r="A24"/>
  <c r="A25"/>
  <c r="A26"/>
  <c r="A27"/>
  <c r="A28"/>
  <c r="A29"/>
  <c r="A30"/>
  <c r="A31"/>
  <c r="A32"/>
</calcChain>
</file>

<file path=xl/sharedStrings.xml><?xml version="1.0" encoding="utf-8"?>
<sst xmlns="http://schemas.openxmlformats.org/spreadsheetml/2006/main" count="1434" uniqueCount="274">
  <si>
    <t>...</t>
  </si>
  <si>
    <t>-</t>
  </si>
  <si>
    <t>Pre-school education</t>
  </si>
  <si>
    <t>High and higher education</t>
  </si>
  <si>
    <t>institutions</t>
  </si>
  <si>
    <t>children</t>
  </si>
  <si>
    <t>teachers and other staff</t>
  </si>
  <si>
    <t>pupils</t>
  </si>
  <si>
    <t>teaching staff</t>
  </si>
  <si>
    <t>schools</t>
  </si>
  <si>
    <t>higher education institutions</t>
  </si>
  <si>
    <t>students</t>
  </si>
  <si>
    <t>teachers and assistants</t>
  </si>
  <si>
    <t>1996/1997</t>
  </si>
  <si>
    <t>1997/1998</t>
  </si>
  <si>
    <t>1998/1999</t>
  </si>
  <si>
    <t>2000/2001</t>
  </si>
  <si>
    <t>2002/2003</t>
  </si>
  <si>
    <t>2003/2004</t>
  </si>
  <si>
    <t>2004/2005</t>
  </si>
  <si>
    <t>2005/2006</t>
  </si>
  <si>
    <t>2006/2007</t>
  </si>
  <si>
    <t>2007/2008</t>
  </si>
  <si>
    <t>2008/2009</t>
  </si>
  <si>
    <t>Students graduated in higher education institutions in calendar year</t>
  </si>
  <si>
    <t>total</t>
  </si>
  <si>
    <t>male</t>
  </si>
  <si>
    <t>female</t>
  </si>
  <si>
    <t>1999/2000</t>
  </si>
  <si>
    <t>2001/2002</t>
  </si>
  <si>
    <t>Number of institutions</t>
  </si>
  <si>
    <t>Number of children</t>
  </si>
  <si>
    <t>Number of employees</t>
  </si>
  <si>
    <t>females</t>
  </si>
  <si>
    <t>all</t>
  </si>
  <si>
    <t xml:space="preserve"> </t>
  </si>
  <si>
    <t>Number of pupils</t>
  </si>
  <si>
    <t>Teaching staff</t>
  </si>
  <si>
    <t>Number of schools</t>
  </si>
  <si>
    <t>Total</t>
  </si>
  <si>
    <t>TOTAL</t>
  </si>
  <si>
    <t>Higher education institutions</t>
  </si>
  <si>
    <t>Number of enrolled students</t>
  </si>
  <si>
    <t>Number of teachers</t>
  </si>
  <si>
    <t>Number of assistants</t>
  </si>
  <si>
    <t>High Technical School</t>
  </si>
  <si>
    <t>Higher School Banja Luka College</t>
  </si>
  <si>
    <t>Higher School of Business in Services</t>
  </si>
  <si>
    <t>University of Banja Luka</t>
  </si>
  <si>
    <t>University of Istočno Sarajevo</t>
  </si>
  <si>
    <t>Slobomir P University</t>
  </si>
  <si>
    <t>University Sinergija</t>
  </si>
  <si>
    <t>Pan-European University Apeiron</t>
  </si>
  <si>
    <t>University of Business Engineering and Management</t>
  </si>
  <si>
    <t>Other universities</t>
  </si>
  <si>
    <t>Schools of higher education</t>
  </si>
  <si>
    <t>Higher School College of Communications</t>
  </si>
  <si>
    <t>High School of Management and Public Administration</t>
  </si>
  <si>
    <t>Universities</t>
  </si>
  <si>
    <t>Religious faculties</t>
  </si>
  <si>
    <t>Full-time</t>
  </si>
  <si>
    <t>Year of study</t>
  </si>
  <si>
    <t>I</t>
  </si>
  <si>
    <t>II</t>
  </si>
  <si>
    <t>III</t>
  </si>
  <si>
    <t>IV</t>
  </si>
  <si>
    <t>V</t>
  </si>
  <si>
    <t>VI</t>
  </si>
  <si>
    <t>Candidates for graduation</t>
  </si>
  <si>
    <t>Full-time students</t>
  </si>
  <si>
    <t>Old program</t>
  </si>
  <si>
    <t>Bologna-compliant program</t>
  </si>
  <si>
    <t>Part-time</t>
  </si>
  <si>
    <t>19 years and under</t>
  </si>
  <si>
    <t>20–24</t>
  </si>
  <si>
    <t>25–29</t>
  </si>
  <si>
    <t>30–34</t>
  </si>
  <si>
    <t>35 years and over</t>
  </si>
  <si>
    <t>Sex</t>
  </si>
  <si>
    <t>Field of study</t>
  </si>
  <si>
    <t>Natural Sciences</t>
  </si>
  <si>
    <t>Medical Sciences</t>
  </si>
  <si>
    <t>Biotechnical Sciences</t>
  </si>
  <si>
    <t>Social Sciences</t>
  </si>
  <si>
    <t>Humanities</t>
  </si>
  <si>
    <t>Public higher education institutions</t>
  </si>
  <si>
    <t>Private higher education instituions</t>
  </si>
  <si>
    <t>Doctors of science</t>
  </si>
  <si>
    <t>Technical and Technological Sciences</t>
  </si>
  <si>
    <t>Users</t>
  </si>
  <si>
    <t>Type of school users attend</t>
  </si>
  <si>
    <t>basic school</t>
  </si>
  <si>
    <t>secondary school</t>
  </si>
  <si>
    <t>high school or faculty</t>
  </si>
  <si>
    <t>Number of boarding homes for pupils</t>
  </si>
  <si>
    <t>Number of boarding homes for students</t>
  </si>
  <si>
    <t>Employed workers</t>
  </si>
  <si>
    <t>Educators</t>
  </si>
  <si>
    <t>Health workers</t>
  </si>
  <si>
    <t>Administrative workers</t>
  </si>
  <si>
    <t>Others</t>
  </si>
  <si>
    <t>out of which, professional</t>
  </si>
  <si>
    <r>
      <t>1999/2000</t>
    </r>
    <r>
      <rPr>
        <vertAlign val="superscript"/>
        <sz val="9"/>
        <color indexed="8"/>
        <rFont val="Arial"/>
        <family val="2"/>
        <charset val="238"/>
      </rPr>
      <t>1)</t>
    </r>
  </si>
  <si>
    <r>
      <t>2001/2002</t>
    </r>
    <r>
      <rPr>
        <vertAlign val="superscript"/>
        <sz val="9"/>
        <color indexed="8"/>
        <rFont val="Arial"/>
        <family val="2"/>
        <charset val="238"/>
      </rPr>
      <t>1)</t>
    </r>
  </si>
  <si>
    <r>
      <t>2000/2001</t>
    </r>
    <r>
      <rPr>
        <vertAlign val="superscript"/>
        <sz val="9"/>
        <color indexed="8"/>
        <rFont val="Arial"/>
        <family val="2"/>
        <charset val="238"/>
      </rPr>
      <t>1)</t>
    </r>
  </si>
  <si>
    <t>(9721)</t>
  </si>
  <si>
    <t>(1452)</t>
  </si>
  <si>
    <t>(1762)</t>
  </si>
  <si>
    <t>(1760)</t>
  </si>
  <si>
    <t>(1900)</t>
  </si>
  <si>
    <t>(76)</t>
  </si>
  <si>
    <t>(74)</t>
  </si>
  <si>
    <t>(26)</t>
  </si>
  <si>
    <t>(33)</t>
  </si>
  <si>
    <r>
      <t>Primary education</t>
    </r>
    <r>
      <rPr>
        <vertAlign val="superscript"/>
        <sz val="9"/>
        <color indexed="8"/>
        <rFont val="Arial"/>
        <family val="2"/>
        <charset val="238"/>
      </rPr>
      <t>1)</t>
    </r>
  </si>
  <si>
    <r>
      <t>Secondary education</t>
    </r>
    <r>
      <rPr>
        <vertAlign val="superscript"/>
        <sz val="9"/>
        <color indexed="8"/>
        <rFont val="Arial"/>
        <family val="2"/>
        <charset val="238"/>
      </rPr>
      <t>1)</t>
    </r>
  </si>
  <si>
    <t xml:space="preserve"> schools</t>
  </si>
  <si>
    <r>
      <t xml:space="preserve">1) </t>
    </r>
    <r>
      <rPr>
        <sz val="8"/>
        <color indexed="8"/>
        <rFont val="Arial"/>
        <family val="2"/>
        <charset val="238"/>
      </rPr>
      <t>See methodological explanations</t>
    </r>
  </si>
  <si>
    <r>
      <t>Pupils who completed primary school</t>
    </r>
    <r>
      <rPr>
        <vertAlign val="superscript"/>
        <sz val="9"/>
        <color indexed="8"/>
        <rFont val="Arial"/>
        <family val="2"/>
        <charset val="238"/>
      </rPr>
      <t xml:space="preserve">1) </t>
    </r>
  </si>
  <si>
    <r>
      <t>Pupils who completed secondary school</t>
    </r>
    <r>
      <rPr>
        <vertAlign val="superscript"/>
        <sz val="9"/>
        <color indexed="8"/>
        <rFont val="Arial"/>
        <family val="2"/>
        <charset val="238"/>
      </rPr>
      <t xml:space="preserve">1) </t>
    </r>
  </si>
  <si>
    <r>
      <t>full-time pupils</t>
    </r>
    <r>
      <rPr>
        <vertAlign val="superscript"/>
        <sz val="9"/>
        <color indexed="8"/>
        <rFont val="Arial"/>
        <family val="2"/>
        <charset val="238"/>
      </rPr>
      <t>1)</t>
    </r>
  </si>
  <si>
    <t xml:space="preserve">total </t>
  </si>
  <si>
    <t>List of tables</t>
  </si>
  <si>
    <t>Number of classes</t>
  </si>
  <si>
    <t>Number of higher education institutions</t>
  </si>
  <si>
    <r>
      <t xml:space="preserve">1) </t>
    </r>
    <r>
      <rPr>
        <sz val="8"/>
        <color indexed="8"/>
        <rFont val="Arial"/>
        <family val="2"/>
        <charset val="238"/>
      </rPr>
      <t>According to the Law on higher education, higher education istitutions with the status of a legal entity are universities and higher education schools</t>
    </r>
  </si>
  <si>
    <r>
      <t xml:space="preserve">2) </t>
    </r>
    <r>
      <rPr>
        <sz val="8"/>
        <color indexed="8"/>
        <rFont val="Arial"/>
        <family val="2"/>
        <charset val="238"/>
      </rPr>
      <t>Since academic year 2008/2009 candidates for graduation are included in the total number of enrolled students</t>
    </r>
  </si>
  <si>
    <t>2009/2010</t>
  </si>
  <si>
    <t>Higher School of Applied and Law Sciences</t>
  </si>
  <si>
    <t>Agricultural Sciences</t>
  </si>
  <si>
    <r>
      <t>2009/2010</t>
    </r>
    <r>
      <rPr>
        <vertAlign val="superscript"/>
        <sz val="9"/>
        <color indexed="8"/>
        <rFont val="Arial"/>
        <family val="2"/>
        <charset val="238"/>
      </rPr>
      <t>1)</t>
    </r>
  </si>
  <si>
    <t>…</t>
  </si>
  <si>
    <t>College of International Law</t>
  </si>
  <si>
    <r>
      <t>Mode of studying</t>
    </r>
    <r>
      <rPr>
        <vertAlign val="superscript"/>
        <sz val="9"/>
        <color indexed="8"/>
        <rFont val="Arial"/>
        <family val="2"/>
      </rPr>
      <t>1)</t>
    </r>
  </si>
  <si>
    <t>Medical and Health Sciences</t>
  </si>
  <si>
    <t xml:space="preserve">Engineering and Technology </t>
  </si>
  <si>
    <t>2010/2011</t>
  </si>
  <si>
    <t>High Business Technical School</t>
  </si>
  <si>
    <t>Self-financing</t>
  </si>
  <si>
    <t>Education</t>
  </si>
  <si>
    <t>Science</t>
  </si>
  <si>
    <t>Engeeniring, Manufacturing and Construction</t>
  </si>
  <si>
    <t>Agriculture</t>
  </si>
  <si>
    <t>Helath and Welfare</t>
  </si>
  <si>
    <t>Services</t>
  </si>
  <si>
    <t>Humanities and Arts</t>
  </si>
  <si>
    <t xml:space="preserve">   </t>
  </si>
  <si>
    <t>Social sciences, Business and Law</t>
  </si>
  <si>
    <t>Engineering, Manufacturing and Construction</t>
  </si>
  <si>
    <t>Health and Welfare</t>
  </si>
  <si>
    <r>
      <t xml:space="preserve">1) </t>
    </r>
    <r>
      <rPr>
        <sz val="9"/>
        <color indexed="8"/>
        <rFont val="Arial"/>
        <family val="2"/>
      </rPr>
      <t xml:space="preserve">Data on enroled students are presented in accordance with fields of education in the International Standard Classification of Education (ISCED 97). </t>
    </r>
  </si>
  <si>
    <t>Financing from the budget</t>
  </si>
  <si>
    <r>
      <t>Field of education</t>
    </r>
    <r>
      <rPr>
        <vertAlign val="superscript"/>
        <sz val="10"/>
        <color indexed="8"/>
        <rFont val="Arial"/>
        <family val="2"/>
      </rPr>
      <t>1)</t>
    </r>
  </si>
  <si>
    <t>2011/2012</t>
  </si>
  <si>
    <t>Co-financing</t>
  </si>
  <si>
    <t>Medical Higher School</t>
  </si>
  <si>
    <t>Higher School of Tourism and Hotel-keeping</t>
  </si>
  <si>
    <t>Agriculture and Veterinary</t>
  </si>
  <si>
    <r>
      <t>Higher School for Economy and Informatics</t>
    </r>
    <r>
      <rPr>
        <vertAlign val="superscript"/>
        <sz val="9"/>
        <rFont val="Arial"/>
        <family val="2"/>
        <charset val="238"/>
      </rPr>
      <t xml:space="preserve"> 3)</t>
    </r>
  </si>
  <si>
    <t>Higher School of Cosmetology and Estetics</t>
  </si>
  <si>
    <r>
      <t xml:space="preserve">1) </t>
    </r>
    <r>
      <rPr>
        <sz val="9"/>
        <rFont val="Arial"/>
        <family val="2"/>
      </rPr>
      <t>Students may study in accordance with the old programme (full-time and part-time studying), or in accordance with the programme adjusted to the Bologna Declaration (full-time or part-time)</t>
    </r>
  </si>
  <si>
    <t>2012/2013</t>
  </si>
  <si>
    <r>
      <t>insti-
tutions</t>
    </r>
    <r>
      <rPr>
        <vertAlign val="superscript"/>
        <sz val="8"/>
        <color indexed="8"/>
        <rFont val="Arial"/>
        <family val="2"/>
        <charset val="238"/>
      </rPr>
      <t>1)</t>
    </r>
  </si>
  <si>
    <t>acade-
mic staff</t>
  </si>
  <si>
    <t>insti-
tutions</t>
  </si>
  <si>
    <r>
      <t>Other schools of higher education</t>
    </r>
    <r>
      <rPr>
        <vertAlign val="superscript"/>
        <sz val="9"/>
        <rFont val="Arial"/>
        <family val="2"/>
        <charset val="238"/>
      </rPr>
      <t>6)</t>
    </r>
  </si>
  <si>
    <r>
      <t>Indepеndent University of Banja Luka</t>
    </r>
    <r>
      <rPr>
        <vertAlign val="superscript"/>
        <sz val="9"/>
        <color indexed="8"/>
        <rFont val="Arial"/>
        <family val="2"/>
        <charset val="238"/>
      </rPr>
      <t>7)</t>
    </r>
  </si>
  <si>
    <r>
      <t>University Bijeljina</t>
    </r>
    <r>
      <rPr>
        <vertAlign val="superscript"/>
        <sz val="9"/>
        <rFont val="Arial"/>
        <family val="2"/>
      </rPr>
      <t>5)</t>
    </r>
  </si>
  <si>
    <r>
      <rPr>
        <vertAlign val="superscript"/>
        <sz val="8"/>
        <rFont val="Arial"/>
        <family val="2"/>
      </rPr>
      <t>3)</t>
    </r>
    <r>
      <rPr>
        <sz val="8"/>
        <rFont val="Arial"/>
        <family val="2"/>
      </rPr>
      <t xml:space="preserve"> College of Informatics and Management changed name in Higher School for Economy and Informatics</t>
    </r>
  </si>
  <si>
    <r>
      <t xml:space="preserve">5) </t>
    </r>
    <r>
      <rPr>
        <sz val="8"/>
        <color indexed="8"/>
        <rFont val="Arial"/>
        <family val="2"/>
        <charset val="238"/>
      </rPr>
      <t>In the academic year 2012/2013, the School of Higher Education Health Care College Bijeljina established the University Bijeljina.</t>
    </r>
  </si>
  <si>
    <r>
      <rPr>
        <vertAlign val="superscript"/>
        <sz val="8"/>
        <rFont val="Arial"/>
        <family val="2"/>
      </rPr>
      <t>7)</t>
    </r>
    <r>
      <rPr>
        <sz val="8"/>
        <rFont val="Arial"/>
        <family val="2"/>
      </rPr>
      <t xml:space="preserve"> Independent University of Political and Social Sciences changed name in Independent University of Banja Luka</t>
    </r>
  </si>
  <si>
    <r>
      <t xml:space="preserve">Higher School of Internal Affairs </t>
    </r>
    <r>
      <rPr>
        <vertAlign val="superscript"/>
        <sz val="9"/>
        <rFont val="Arial"/>
        <family val="2"/>
        <charset val="238"/>
      </rPr>
      <t>4)</t>
    </r>
  </si>
  <si>
    <r>
      <t xml:space="preserve">Higher School College of Nursing </t>
    </r>
    <r>
      <rPr>
        <vertAlign val="superscript"/>
        <sz val="9"/>
        <rFont val="Arial"/>
        <family val="2"/>
        <charset val="238"/>
      </rPr>
      <t>5)</t>
    </r>
  </si>
  <si>
    <t>2013/2014</t>
  </si>
  <si>
    <t>Lista tabela</t>
  </si>
  <si>
    <r>
      <rPr>
        <vertAlign val="superscript"/>
        <sz val="8"/>
        <rFont val="Arial"/>
        <family val="2"/>
      </rPr>
      <t>4)</t>
    </r>
    <r>
      <rPr>
        <sz val="8"/>
        <rFont val="Arial"/>
        <family val="2"/>
      </rPr>
      <t xml:space="preserve"> The Law on Higher Education (Official Gazette of Republika Srpska, No. 73/10, 104/11 and 84/12) does not refer to theological faculties, theological schools of higher education and theological academies, nor to the Higher School of Internal Affairs. These higher education institutions and schools of higher education may be in composition of universities, which is regulated by a specific contract. Academic issues of these higher education institutions and schools of higher education are under the jurisdiction of the University Senate. 
Based on the contract between the University of Banja Luka and Ministry of Internal Affairs of Republika Srpska, the Higher School of Internal Affairs became an associate member of the University of Banja Luka.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</si>
  <si>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 Education</t>
  </si>
  <si>
    <t>24.1. Enrolled children, pupils and students by level of education at the beginning of the school year</t>
  </si>
  <si>
    <t>24.2. Pupils and students who completed primary or secondary school or graduated from a higher education institution</t>
  </si>
  <si>
    <r>
      <t>2009/2010</t>
    </r>
    <r>
      <rPr>
        <vertAlign val="superscript"/>
        <sz val="9"/>
        <color indexed="8"/>
        <rFont val="Arial"/>
        <family val="2"/>
      </rPr>
      <t>1)</t>
    </r>
  </si>
  <si>
    <t xml:space="preserve">24.3. Number of preschool institutions, children and employees in preschool institutions </t>
  </si>
  <si>
    <t>Male</t>
  </si>
  <si>
    <t>Female</t>
  </si>
  <si>
    <t>Teachers</t>
  </si>
  <si>
    <t>Health care staff</t>
  </si>
  <si>
    <t>Associates</t>
  </si>
  <si>
    <t>Administrative and financial staff</t>
  </si>
  <si>
    <t>Staff providing food</t>
  </si>
  <si>
    <t>Technical staff</t>
  </si>
  <si>
    <t>Other staff</t>
  </si>
  <si>
    <r>
      <rPr>
        <vertAlign val="superscript"/>
        <sz val="9"/>
        <color indexed="8"/>
        <rFont val="Arial"/>
        <family val="2"/>
      </rPr>
      <t>1)</t>
    </r>
    <r>
      <rPr>
        <sz val="9"/>
        <color indexed="8"/>
        <rFont val="Arial"/>
        <family val="2"/>
        <charset val="238"/>
      </rPr>
      <t xml:space="preserve"> Classification of employees in preschool institutions was changed in the school year 2009/2010, in accordance with the Law on Preschool Education („Official Gazette of Republika Srpska“ No119/08) </t>
    </r>
  </si>
  <si>
    <t>24.4. Number of educational groups and children in preschool education by age</t>
  </si>
  <si>
    <r>
      <t>Number of educational groups</t>
    </r>
    <r>
      <rPr>
        <vertAlign val="superscript"/>
        <sz val="9"/>
        <color indexed="8"/>
        <rFont val="Arial"/>
        <family val="2"/>
      </rPr>
      <t xml:space="preserve">1) </t>
    </r>
  </si>
  <si>
    <t xml:space="preserve">With children up to 3 years of age </t>
  </si>
  <si>
    <t>With children over 3 years of age</t>
  </si>
  <si>
    <t>Up to 3 years of age</t>
  </si>
  <si>
    <t>Over 3 years of age</t>
  </si>
  <si>
    <r>
      <t xml:space="preserve">1) </t>
    </r>
    <r>
      <rPr>
        <sz val="8"/>
        <color indexed="8"/>
        <rFont val="Arial"/>
        <family val="2"/>
      </rPr>
      <t>See methodological explanations</t>
    </r>
  </si>
  <si>
    <r>
      <t>24.5. Primary schools, classes, pupils by sex and level, and teaching staff at the beginning of the school year</t>
    </r>
    <r>
      <rPr>
        <b/>
        <vertAlign val="superscript"/>
        <sz val="9"/>
        <color indexed="8"/>
        <rFont val="Arial"/>
        <family val="2"/>
      </rPr>
      <t xml:space="preserve"> 1)</t>
    </r>
  </si>
  <si>
    <t>Total grades 1–9, ISCED-1&amp;2</t>
  </si>
  <si>
    <t>Grades 1–5, ISCED-1</t>
  </si>
  <si>
    <t>Grades 6–9, ISCED-2</t>
  </si>
  <si>
    <t>Enrolled in 1st grade</t>
  </si>
  <si>
    <t>Working full-time</t>
  </si>
  <si>
    <r>
      <t>Number of pupils</t>
    </r>
    <r>
      <rPr>
        <vertAlign val="superscript"/>
        <sz val="9"/>
        <color indexed="8"/>
        <rFont val="Arial"/>
        <family val="2"/>
      </rPr>
      <t>1)</t>
    </r>
  </si>
  <si>
    <r>
      <t xml:space="preserve">1) </t>
    </r>
    <r>
      <rPr>
        <sz val="8"/>
        <color indexed="8"/>
        <rFont val="Arial"/>
        <family val="2"/>
      </rPr>
      <t>Shown in primary education as well</t>
    </r>
  </si>
  <si>
    <t>24.6. Number of lower music schools, pupils by sex, and teaching staff by sex at the beginning of the school year</t>
  </si>
  <si>
    <t>ISCED-3</t>
  </si>
  <si>
    <t>24.7. Secondary schools, classes, pupils by sex and level, and teaching staff at the beginning of the school year</t>
  </si>
  <si>
    <r>
      <t>Number of pupils</t>
    </r>
    <r>
      <rPr>
        <b/>
        <vertAlign val="superscript"/>
        <sz val="9"/>
        <color indexed="8"/>
        <rFont val="Arial"/>
        <family val="2"/>
      </rPr>
      <t>1)</t>
    </r>
  </si>
  <si>
    <t>General education</t>
  </si>
  <si>
    <t>Vocational education</t>
  </si>
  <si>
    <t>General programmes</t>
  </si>
  <si>
    <t>Secondary education/general programmes</t>
  </si>
  <si>
    <t>Humanities and arts</t>
  </si>
  <si>
    <t>Social sciences</t>
  </si>
  <si>
    <t>Business and administration</t>
  </si>
  <si>
    <t>Engineering, manufacturing and construction</t>
  </si>
  <si>
    <t>Health care, social welfare</t>
  </si>
  <si>
    <r>
      <t>2006/2007</t>
    </r>
    <r>
      <rPr>
        <vertAlign val="superscript"/>
        <sz val="9"/>
        <color indexed="8"/>
        <rFont val="Arial"/>
        <family val="2"/>
      </rPr>
      <t>1)</t>
    </r>
  </si>
  <si>
    <t>24.9. Higher education institutions</t>
  </si>
  <si>
    <t>24.10. Enrolled students and academic staff by higher education institutions</t>
  </si>
  <si>
    <r>
      <t xml:space="preserve">Religious faculties </t>
    </r>
    <r>
      <rPr>
        <b/>
        <vertAlign val="superscript"/>
        <sz val="9"/>
        <rFont val="Arial"/>
        <family val="2"/>
        <charset val="238"/>
      </rPr>
      <t>4)</t>
    </r>
  </si>
  <si>
    <r>
      <t>Orthodox Faculty of Theology</t>
    </r>
    <r>
      <rPr>
        <vertAlign val="superscript"/>
        <sz val="9"/>
        <rFont val="Arial"/>
        <family val="2"/>
        <charset val="238"/>
      </rPr>
      <t xml:space="preserve"> 4)</t>
    </r>
  </si>
  <si>
    <t>24.11. Enrolled students by year of study and candidates for graduation</t>
  </si>
  <si>
    <t>24.13. Enrolled students by field of study</t>
  </si>
  <si>
    <t>24.14. Enrolled students by sex and field of education</t>
  </si>
  <si>
    <t>24.16. Enrolled students by form of property of higher education institution</t>
  </si>
  <si>
    <r>
      <t xml:space="preserve">2013/2014 </t>
    </r>
    <r>
      <rPr>
        <vertAlign val="superscript"/>
        <sz val="9"/>
        <rFont val="Arial"/>
        <family val="2"/>
        <charset val="238"/>
      </rPr>
      <t>1)</t>
    </r>
  </si>
  <si>
    <r>
      <t>1)</t>
    </r>
    <r>
      <rPr>
        <sz val="8"/>
        <rFont val="Arial"/>
        <family val="2"/>
      </rPr>
      <t xml:space="preserve"> 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</si>
  <si>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24.17. Graduated students by field of study</t>
  </si>
  <si>
    <t>24.18. Graduated students by sex and field of education</t>
  </si>
  <si>
    <t>24.19. Graduated students by form of property of higher education institution</t>
  </si>
  <si>
    <r>
      <t>2014</t>
    </r>
    <r>
      <rPr>
        <vertAlign val="superscript"/>
        <sz val="9"/>
        <rFont val="Arial"/>
        <family val="2"/>
        <charset val="238"/>
      </rPr>
      <t xml:space="preserve"> 1)</t>
    </r>
  </si>
  <si>
    <t>24.31. Employees in boarding homes for pupils and students</t>
  </si>
  <si>
    <t>24.30. Boarding homes for students, users by sex and type of school they attend</t>
  </si>
  <si>
    <t>24.28. Boarding homes for pupils and students, users by sex and type of school they attend</t>
  </si>
  <si>
    <t>24.27. Teachers and assistants by form of property of higher education institution</t>
  </si>
  <si>
    <r>
      <t>2013/2014</t>
    </r>
    <r>
      <rPr>
        <vertAlign val="superscript"/>
        <sz val="9"/>
        <rFont val="Arial"/>
        <family val="2"/>
      </rPr>
      <t>1</t>
    </r>
    <r>
      <rPr>
        <vertAlign val="superscript"/>
        <sz val="9"/>
        <rFont val="Arial"/>
        <family val="2"/>
        <charset val="238"/>
      </rPr>
      <t>)</t>
    </r>
  </si>
  <si>
    <t>&lt;25</t>
  </si>
  <si>
    <t>35–39</t>
  </si>
  <si>
    <t>40–44</t>
  </si>
  <si>
    <t>45–49</t>
  </si>
  <si>
    <t>50–54</t>
  </si>
  <si>
    <t>55–59</t>
  </si>
  <si>
    <t>60–64</t>
  </si>
  <si>
    <t>65+</t>
  </si>
  <si>
    <t>&lt;30</t>
  </si>
  <si>
    <t>Doctoral candidates</t>
  </si>
  <si>
    <r>
      <t xml:space="preserve">1) </t>
    </r>
    <r>
      <rPr>
        <sz val="8"/>
        <rFont val="Arial"/>
        <family val="2"/>
      </rPr>
      <t xml:space="preserve">Since the academic year 2013/2014, the Orthodox Theological Faculty “St. Vasilije Ostroški” in Foča is shown as an organizational unit of the University of Istočno Sarajevo. The Orthodox Theological Faculty became a member of the University of Istočno Sarajevo pursuant to a special contract. </t>
    </r>
  </si>
  <si>
    <t>Indepеndent University of Banja Luka</t>
  </si>
  <si>
    <t>University of Business Studies</t>
  </si>
  <si>
    <r>
      <t>Religious faculties</t>
    </r>
    <r>
      <rPr>
        <b/>
        <vertAlign val="superscript"/>
        <sz val="9"/>
        <color indexed="8"/>
        <rFont val="Arial"/>
        <family val="2"/>
      </rPr>
      <t>1)</t>
    </r>
  </si>
  <si>
    <t>24.29. Boarding homes for pupils, users by sex and type of school they attend</t>
  </si>
  <si>
    <t xml:space="preserve">24.5. Primary schools, classes, pupils by sex and level, and teaching staff at the beginning of the school year </t>
  </si>
  <si>
    <t>2014/2015</t>
  </si>
  <si>
    <r>
      <t>stu-
dents</t>
    </r>
    <r>
      <rPr>
        <vertAlign val="superscript"/>
        <sz val="9"/>
        <color indexed="8"/>
        <rFont val="Arial"/>
        <family val="2"/>
        <charset val="238"/>
      </rPr>
      <t>2)</t>
    </r>
  </si>
  <si>
    <t>stu-
dents</t>
  </si>
  <si>
    <t>24.22. Enrolled in doctoral studies and registered doctoral dissertations by higher education institutions</t>
  </si>
  <si>
    <t>24.25. Masters of science, masters, specialists and doctors of science</t>
  </si>
  <si>
    <t>Masters of science, masters and specialists</t>
  </si>
  <si>
    <t>24.20. Enrolled in master of science, master and specialist studies and doctoral candidates – persons in the process of acquiring a doctorate of science</t>
  </si>
  <si>
    <t>Enrolled in master of science, master and specialist studies</t>
  </si>
  <si>
    <t>24.21. Enrolled in master of science, master and specialist studies by higher education institution</t>
  </si>
  <si>
    <t>2015/2016</t>
  </si>
  <si>
    <t>24.8. Secondary school pupils by field of study, the beginning and the end of school year 2015/2016</t>
  </si>
  <si>
    <t>Pupils at the beginning of school 
year 2015/2016</t>
  </si>
  <si>
    <t>Pupils who completed school – end of school year 2015/2016</t>
  </si>
  <si>
    <t>24.12. Enrolled students by age, sex, mode of studying, year of study and age in academic year 2015/2016</t>
  </si>
  <si>
    <t>24.15. Enrolled students by mode of financing and field of education in academic year 2015/2016</t>
  </si>
  <si>
    <t>24.23. Enrolled in master of science, master and specialist studies by sex and age in the academic year 2015/2016</t>
  </si>
  <si>
    <t>24.24. Doctoral candidates by sex and age in the academic year 2015/2016</t>
  </si>
  <si>
    <t>24.26. Masters of science, masters, specialists and doctors of science by field of study, 2016</t>
  </si>
  <si>
    <r>
      <rPr>
        <vertAlign val="superscript"/>
        <sz val="8"/>
        <rFont val="Arial"/>
        <family val="2"/>
      </rPr>
      <t>6)</t>
    </r>
    <r>
      <rPr>
        <sz val="8"/>
        <rFont val="Arial"/>
        <family val="2"/>
      </rPr>
      <t xml:space="preserve"> In 2008/2009–2009/2010 other institutions of higher education include Business High School, Higher School of Enterpreneurship and Business, Higher School of Business Management, Higher School Dositej and Higher School College of Economic and Law Sciences. In the academic year 2010/2011, other institutions of higher education include Business High School, Higher School of Enterpreneurship and Business, Higher School of Business Management and Higher School Dositej. Since the academic year 2011/2012, other institutions of higher education include Business High School, Higher School of Business Management and Higher School Dositej. Since the academic year 2012/2013, other institutions of higher education include Higher School of Business Management and Higher School Dositej. Since the academic year 2015/2016, other institutions of higher education include Higher School of Business Management, Higher School Dositej and Higher Medical Shool of Health.</t>
    </r>
  </si>
</sst>
</file>

<file path=xl/styles.xml><?xml version="1.0" encoding="utf-8"?>
<styleSheet xmlns="http://schemas.openxmlformats.org/spreadsheetml/2006/main">
  <numFmts count="1">
    <numFmt numFmtId="164" formatCode="###0"/>
  </numFmts>
  <fonts count="51">
    <font>
      <sz val="11"/>
      <color theme="1"/>
      <name val="Calibri"/>
      <family val="2"/>
      <scheme val="minor"/>
    </font>
    <font>
      <b/>
      <sz val="13"/>
      <name val="Arial"/>
      <family val="2"/>
      <charset val="238"/>
    </font>
    <font>
      <vertAlign val="superscript"/>
      <sz val="9"/>
      <color indexed="8"/>
      <name val="Arial"/>
      <family val="2"/>
      <charset val="238"/>
    </font>
    <font>
      <sz val="8"/>
      <color indexed="8"/>
      <name val="Arial"/>
      <family val="2"/>
      <charset val="238"/>
    </font>
    <font>
      <sz val="10"/>
      <name val="Arial"/>
      <family val="2"/>
    </font>
    <font>
      <sz val="10"/>
      <color indexed="8"/>
      <name val="Arial"/>
      <family val="2"/>
    </font>
    <font>
      <sz val="9"/>
      <name val="Arial"/>
      <family val="2"/>
      <charset val="238"/>
    </font>
    <font>
      <sz val="9"/>
      <color indexed="8"/>
      <name val="Arial"/>
      <family val="2"/>
    </font>
    <font>
      <vertAlign val="superscript"/>
      <sz val="9"/>
      <color indexed="8"/>
      <name val="Arial"/>
      <family val="2"/>
    </font>
    <font>
      <u/>
      <sz val="11"/>
      <color indexed="12"/>
      <name val="Calibri"/>
      <family val="2"/>
    </font>
    <font>
      <sz val="9"/>
      <color indexed="8"/>
      <name val="Arial"/>
      <family val="2"/>
    </font>
    <font>
      <b/>
      <u/>
      <sz val="7"/>
      <color indexed="12"/>
      <name val="Arial"/>
      <family val="2"/>
      <charset val="238"/>
    </font>
    <font>
      <b/>
      <sz val="9"/>
      <color indexed="8"/>
      <name val="Arial"/>
      <family val="2"/>
    </font>
    <font>
      <sz val="9"/>
      <color indexed="8"/>
      <name val="Arial"/>
      <family val="2"/>
    </font>
    <font>
      <vertAlign val="superscript"/>
      <sz val="8"/>
      <color indexed="8"/>
      <name val="Arial"/>
      <family val="2"/>
    </font>
    <font>
      <sz val="9"/>
      <color indexed="8"/>
      <name val="Arial"/>
      <family val="2"/>
      <charset val="238"/>
    </font>
    <font>
      <b/>
      <sz val="9"/>
      <color indexed="8"/>
      <name val="Arial"/>
      <family val="2"/>
      <charset val="238"/>
    </font>
    <font>
      <sz val="9"/>
      <color indexed="8"/>
      <name val="Arial"/>
      <family val="2"/>
      <charset val="238"/>
    </font>
    <font>
      <b/>
      <sz val="9"/>
      <color indexed="8"/>
      <name val="Arial"/>
      <family val="2"/>
    </font>
    <font>
      <sz val="8"/>
      <name val="Calibri"/>
      <family val="2"/>
    </font>
    <font>
      <vertAlign val="superscript"/>
      <sz val="9"/>
      <name val="Arial"/>
      <family val="2"/>
      <charset val="238"/>
    </font>
    <font>
      <vertAlign val="superscript"/>
      <sz val="8"/>
      <name val="Arial"/>
      <family val="2"/>
    </font>
    <font>
      <sz val="8"/>
      <name val="Arial"/>
      <family val="2"/>
    </font>
    <font>
      <sz val="8"/>
      <color indexed="8"/>
      <name val="Arial"/>
      <family val="2"/>
    </font>
    <font>
      <vertAlign val="superscript"/>
      <sz val="10"/>
      <color indexed="8"/>
      <name val="Arial"/>
      <family val="2"/>
    </font>
    <font>
      <sz val="10"/>
      <color indexed="18"/>
      <name val="Arial"/>
      <family val="2"/>
    </font>
    <font>
      <vertAlign val="superscript"/>
      <sz val="8"/>
      <color indexed="8"/>
      <name val="Arial"/>
      <family val="2"/>
      <charset val="238"/>
    </font>
    <font>
      <b/>
      <sz val="9"/>
      <name val="Arial"/>
      <family val="2"/>
    </font>
    <font>
      <sz val="9"/>
      <name val="Arial"/>
      <family val="2"/>
    </font>
    <font>
      <vertAlign val="superscript"/>
      <sz val="9"/>
      <name val="Arial"/>
      <family val="2"/>
    </font>
    <font>
      <b/>
      <u/>
      <sz val="8"/>
      <color indexed="12"/>
      <name val="Arial"/>
      <family val="2"/>
    </font>
    <font>
      <b/>
      <vertAlign val="superscript"/>
      <sz val="9"/>
      <color indexed="8"/>
      <name val="Arial"/>
      <family val="2"/>
    </font>
    <font>
      <b/>
      <sz val="11"/>
      <color indexed="8"/>
      <name val="Calibri"/>
      <family val="2"/>
      <charset val="238"/>
    </font>
    <font>
      <b/>
      <sz val="9"/>
      <name val="Arial"/>
      <family val="2"/>
      <charset val="238"/>
    </font>
    <font>
      <b/>
      <vertAlign val="superscript"/>
      <sz val="9"/>
      <name val="Arial"/>
      <family val="2"/>
      <charset val="238"/>
    </font>
    <font>
      <sz val="11"/>
      <color theme="1"/>
      <name val="Calibri"/>
      <family val="2"/>
      <scheme val="minor"/>
    </font>
    <font>
      <sz val="11"/>
      <color theme="1"/>
      <name val="Calibri"/>
      <family val="2"/>
      <charset val="238"/>
      <scheme val="minor"/>
    </font>
    <font>
      <sz val="11"/>
      <color theme="1"/>
      <name val="Arial"/>
      <family val="2"/>
    </font>
    <font>
      <sz val="10"/>
      <color theme="1"/>
      <name val="Arial"/>
      <family val="2"/>
    </font>
    <font>
      <b/>
      <sz val="10"/>
      <color theme="1"/>
      <name val="Arial"/>
      <family val="2"/>
    </font>
    <font>
      <sz val="9"/>
      <color theme="1"/>
      <name val="Arial"/>
      <family val="2"/>
      <charset val="238"/>
    </font>
    <font>
      <sz val="9"/>
      <color theme="1"/>
      <name val="Arial"/>
      <family val="2"/>
    </font>
    <font>
      <b/>
      <sz val="11"/>
      <color theme="1"/>
      <name val="Arial"/>
      <family val="2"/>
    </font>
    <font>
      <sz val="11"/>
      <color indexed="18"/>
      <name val="Calibri"/>
      <family val="2"/>
      <scheme val="minor"/>
    </font>
    <font>
      <sz val="9"/>
      <color rgb="FF000000"/>
      <name val="Arial"/>
      <family val="2"/>
      <charset val="238"/>
    </font>
    <font>
      <sz val="9"/>
      <color rgb="FFFF0000"/>
      <name val="Arial"/>
      <family val="2"/>
      <charset val="238"/>
    </font>
    <font>
      <sz val="9"/>
      <color rgb="FF000000"/>
      <name val="Arial"/>
      <family val="2"/>
    </font>
    <font>
      <i/>
      <sz val="8"/>
      <color theme="1"/>
      <name val="Arial Narrow"/>
      <family val="2"/>
    </font>
    <font>
      <b/>
      <sz val="9"/>
      <color theme="1"/>
      <name val="Arial"/>
      <family val="2"/>
    </font>
    <font>
      <sz val="8"/>
      <color theme="1"/>
      <name val="Arial"/>
      <family val="2"/>
    </font>
    <font>
      <sz val="8"/>
      <color theme="1"/>
      <name val="Arial Narrow"/>
      <family val="2"/>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diagonal/>
    </border>
    <border>
      <left/>
      <right/>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2">
    <xf numFmtId="0" fontId="0" fillId="0" borderId="0"/>
    <xf numFmtId="0" fontId="9" fillId="0" borderId="0" applyNumberFormat="0" applyFont="0" applyFill="0" applyBorder="0" applyAlignment="0" applyProtection="0">
      <alignment vertical="top"/>
      <protection locked="0"/>
    </xf>
    <xf numFmtId="0" fontId="4" fillId="0" borderId="0"/>
    <xf numFmtId="0" fontId="5" fillId="0" borderId="0"/>
    <xf numFmtId="0" fontId="5" fillId="0" borderId="0"/>
    <xf numFmtId="0" fontId="5" fillId="0" borderId="0"/>
    <xf numFmtId="0" fontId="35" fillId="0" borderId="0"/>
    <xf numFmtId="0" fontId="5" fillId="0" borderId="0"/>
    <xf numFmtId="0" fontId="36" fillId="0" borderId="0"/>
    <xf numFmtId="0" fontId="36" fillId="0" borderId="0"/>
    <xf numFmtId="0" fontId="36" fillId="0" borderId="0"/>
    <xf numFmtId="0" fontId="36" fillId="0" borderId="0"/>
  </cellStyleXfs>
  <cellXfs count="338">
    <xf numFmtId="0" fontId="0" fillId="0" borderId="0" xfId="0"/>
    <xf numFmtId="0" fontId="1" fillId="0" borderId="0" xfId="0" applyFont="1" applyFill="1"/>
    <xf numFmtId="0" fontId="10" fillId="0" borderId="0" xfId="0" applyFont="1"/>
    <xf numFmtId="0" fontId="10" fillId="0" borderId="0" xfId="0" applyFont="1" applyAlignment="1">
      <alignment vertical="center"/>
    </xf>
    <xf numFmtId="0" fontId="10" fillId="0" borderId="0" xfId="0" applyFont="1" applyBorder="1"/>
    <xf numFmtId="0" fontId="11" fillId="0" borderId="0" xfId="1" applyFont="1" applyAlignment="1" applyProtection="1">
      <alignment horizontal="right"/>
    </xf>
    <xf numFmtId="0" fontId="10" fillId="0" borderId="0" xfId="0" applyFont="1" applyBorder="1" applyAlignment="1">
      <alignment vertical="center"/>
    </xf>
    <xf numFmtId="0" fontId="12" fillId="0" borderId="0" xfId="0" applyFont="1" applyAlignment="1">
      <alignment horizontal="left" indent="2"/>
    </xf>
    <xf numFmtId="0" fontId="10" fillId="0" borderId="0" xfId="0" applyFont="1" applyAlignment="1">
      <alignment horizontal="right"/>
    </xf>
    <xf numFmtId="1" fontId="13" fillId="0" borderId="0" xfId="0" applyNumberFormat="1" applyFont="1" applyAlignment="1">
      <alignment horizontal="right" wrapText="1"/>
    </xf>
    <xf numFmtId="1" fontId="13" fillId="0" borderId="0" xfId="0" applyNumberFormat="1" applyFont="1" applyAlignment="1">
      <alignment horizontal="right"/>
    </xf>
    <xf numFmtId="0" fontId="10" fillId="0" borderId="0" xfId="0" applyFont="1" applyBorder="1" applyAlignment="1">
      <alignment horizontal="left"/>
    </xf>
    <xf numFmtId="0" fontId="14" fillId="0" borderId="0" xfId="0" applyFont="1" applyBorder="1" applyAlignment="1">
      <alignment horizontal="left"/>
    </xf>
    <xf numFmtId="0" fontId="10" fillId="0" borderId="0" xfId="0" applyFont="1" applyBorder="1" applyAlignment="1">
      <alignment horizontal="right"/>
    </xf>
    <xf numFmtId="1" fontId="13" fillId="0" borderId="0" xfId="0" applyNumberFormat="1" applyFont="1" applyBorder="1" applyAlignment="1">
      <alignment horizontal="right"/>
    </xf>
    <xf numFmtId="1" fontId="16" fillId="0" borderId="0" xfId="0" applyNumberFormat="1" applyFont="1"/>
    <xf numFmtId="1" fontId="15" fillId="0" borderId="0" xfId="0" applyNumberFormat="1" applyFont="1"/>
    <xf numFmtId="1" fontId="15" fillId="0" borderId="0" xfId="0" applyNumberFormat="1" applyFont="1" applyAlignment="1">
      <alignment horizontal="right"/>
    </xf>
    <xf numFmtId="1" fontId="15" fillId="0" borderId="1" xfId="0" applyNumberFormat="1" applyFont="1" applyBorder="1" applyAlignment="1">
      <alignment horizontal="left" indent="1"/>
    </xf>
    <xf numFmtId="0" fontId="10" fillId="0" borderId="0" xfId="0" applyFont="1" applyAlignment="1">
      <alignment vertical="center" wrapText="1"/>
    </xf>
    <xf numFmtId="1" fontId="15" fillId="0" borderId="1" xfId="0" applyNumberFormat="1" applyFont="1" applyBorder="1" applyAlignment="1">
      <alignment horizontal="left" wrapText="1" indent="1"/>
    </xf>
    <xf numFmtId="1" fontId="15" fillId="0" borderId="2" xfId="0" applyNumberFormat="1" applyFont="1" applyBorder="1" applyAlignment="1">
      <alignment horizontal="center" vertical="center" wrapText="1"/>
    </xf>
    <xf numFmtId="49" fontId="10" fillId="0" borderId="0" xfId="0" applyNumberFormat="1" applyFont="1" applyAlignment="1">
      <alignment horizontal="right"/>
    </xf>
    <xf numFmtId="0" fontId="10" fillId="0" borderId="0" xfId="0" applyFont="1" applyAlignment="1">
      <alignment horizontal="center" vertical="center" wrapText="1"/>
    </xf>
    <xf numFmtId="1" fontId="15" fillId="0" borderId="3" xfId="0" applyNumberFormat="1" applyFont="1" applyBorder="1"/>
    <xf numFmtId="1" fontId="15" fillId="0" borderId="1" xfId="0" applyNumberFormat="1" applyFont="1" applyBorder="1"/>
    <xf numFmtId="1" fontId="15" fillId="0" borderId="1" xfId="0" applyNumberFormat="1" applyFont="1" applyBorder="1" applyAlignment="1">
      <alignment horizontal="center"/>
    </xf>
    <xf numFmtId="1" fontId="17" fillId="0" borderId="1" xfId="0" applyNumberFormat="1" applyFont="1" applyBorder="1"/>
    <xf numFmtId="1" fontId="15" fillId="0" borderId="0" xfId="0" applyNumberFormat="1" applyFont="1" applyAlignment="1">
      <alignment wrapText="1"/>
    </xf>
    <xf numFmtId="1" fontId="17" fillId="0" borderId="0" xfId="0" applyNumberFormat="1" applyFont="1" applyAlignment="1">
      <alignment wrapText="1"/>
    </xf>
    <xf numFmtId="1" fontId="15" fillId="0" borderId="4" xfId="0" applyNumberFormat="1" applyFont="1" applyBorder="1" applyAlignment="1">
      <alignment horizontal="center" vertical="center" wrapText="1"/>
    </xf>
    <xf numFmtId="1" fontId="15" fillId="0" borderId="5"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1" fontId="15" fillId="0" borderId="2" xfId="0" applyNumberFormat="1" applyFont="1" applyBorder="1" applyAlignment="1">
      <alignment horizontal="center"/>
    </xf>
    <xf numFmtId="1" fontId="15" fillId="0" borderId="1" xfId="0" applyNumberFormat="1" applyFont="1" applyBorder="1" applyAlignment="1">
      <alignment wrapText="1"/>
    </xf>
    <xf numFmtId="1" fontId="17" fillId="0" borderId="4" xfId="0" applyNumberFormat="1" applyFont="1" applyBorder="1" applyAlignment="1">
      <alignment horizontal="center" vertical="center" wrapText="1"/>
    </xf>
    <xf numFmtId="1" fontId="17" fillId="0" borderId="0" xfId="0" applyNumberFormat="1" applyFont="1" applyAlignment="1">
      <alignment horizontal="right"/>
    </xf>
    <xf numFmtId="1" fontId="17" fillId="0" borderId="0" xfId="0" applyNumberFormat="1" applyFont="1" applyBorder="1" applyAlignment="1">
      <alignment horizontal="right"/>
    </xf>
    <xf numFmtId="1" fontId="16" fillId="0" borderId="3" xfId="0" applyNumberFormat="1" applyFont="1" applyBorder="1"/>
    <xf numFmtId="1" fontId="16" fillId="0" borderId="1" xfId="0" applyNumberFormat="1" applyFont="1" applyBorder="1"/>
    <xf numFmtId="1" fontId="17" fillId="0" borderId="1" xfId="0" applyNumberFormat="1" applyFont="1" applyBorder="1" applyAlignment="1">
      <alignment horizontal="left" wrapText="1" indent="1"/>
    </xf>
    <xf numFmtId="1" fontId="17" fillId="0" borderId="5" xfId="0" applyNumberFormat="1" applyFont="1" applyBorder="1" applyAlignment="1">
      <alignment horizontal="center" vertical="center" wrapText="1"/>
    </xf>
    <xf numFmtId="1" fontId="17" fillId="0" borderId="1" xfId="0" applyNumberFormat="1" applyFont="1" applyBorder="1" applyAlignment="1">
      <alignment horizontal="center" wrapText="1"/>
    </xf>
    <xf numFmtId="1" fontId="17" fillId="0" borderId="0" xfId="0" applyNumberFormat="1" applyFont="1" applyAlignment="1"/>
    <xf numFmtId="1" fontId="17" fillId="0" borderId="0" xfId="0" applyNumberFormat="1" applyFont="1" applyBorder="1" applyAlignment="1">
      <alignment wrapText="1"/>
    </xf>
    <xf numFmtId="1" fontId="15" fillId="0" borderId="0" xfId="0" applyNumberFormat="1" applyFont="1" applyBorder="1" applyAlignment="1">
      <alignment vertical="center" wrapText="1"/>
    </xf>
    <xf numFmtId="1" fontId="17" fillId="0" borderId="5" xfId="0" applyNumberFormat="1" applyFont="1" applyBorder="1" applyAlignment="1">
      <alignment horizontal="center" vertical="center"/>
    </xf>
    <xf numFmtId="1" fontId="17" fillId="0" borderId="7" xfId="0" applyNumberFormat="1" applyFont="1" applyBorder="1" applyAlignment="1">
      <alignment horizontal="center" vertical="center"/>
    </xf>
    <xf numFmtId="49" fontId="15" fillId="0" borderId="0" xfId="0" applyNumberFormat="1" applyFont="1" applyAlignment="1">
      <alignment horizontal="right"/>
    </xf>
    <xf numFmtId="1" fontId="17" fillId="0" borderId="3" xfId="0" applyNumberFormat="1" applyFont="1" applyBorder="1" applyAlignment="1">
      <alignment horizontal="left"/>
    </xf>
    <xf numFmtId="1" fontId="15" fillId="0" borderId="1" xfId="0" applyNumberFormat="1" applyFont="1" applyBorder="1" applyAlignment="1">
      <alignment horizontal="left"/>
    </xf>
    <xf numFmtId="0" fontId="17" fillId="0" borderId="7" xfId="0" applyFont="1" applyBorder="1" applyAlignment="1">
      <alignment horizontal="center" vertical="center" wrapText="1"/>
    </xf>
    <xf numFmtId="1" fontId="15" fillId="0" borderId="8" xfId="0" applyNumberFormat="1" applyFont="1" applyBorder="1" applyAlignment="1">
      <alignment horizontal="center" vertical="center" wrapText="1"/>
    </xf>
    <xf numFmtId="1" fontId="17" fillId="0" borderId="1" xfId="0" applyNumberFormat="1" applyFont="1" applyBorder="1" applyAlignment="1">
      <alignment wrapText="1"/>
    </xf>
    <xf numFmtId="1" fontId="12" fillId="0" borderId="0" xfId="0" applyNumberFormat="1" applyFont="1"/>
    <xf numFmtId="1" fontId="10" fillId="0" borderId="9" xfId="0" applyNumberFormat="1" applyFont="1" applyBorder="1" applyAlignment="1">
      <alignment horizontal="center" vertical="center"/>
    </xf>
    <xf numFmtId="1" fontId="10" fillId="0" borderId="7" xfId="0" applyNumberFormat="1" applyFont="1" applyBorder="1" applyAlignment="1">
      <alignment horizontal="center" vertical="center"/>
    </xf>
    <xf numFmtId="0" fontId="10" fillId="0" borderId="0" xfId="7" applyFont="1"/>
    <xf numFmtId="1" fontId="6" fillId="0" borderId="1" xfId="0" applyNumberFormat="1" applyFont="1" applyBorder="1" applyAlignment="1">
      <alignment wrapText="1"/>
    </xf>
    <xf numFmtId="1" fontId="6" fillId="0" borderId="0" xfId="0" applyNumberFormat="1" applyFont="1" applyAlignment="1">
      <alignment horizontal="right"/>
    </xf>
    <xf numFmtId="1" fontId="6" fillId="0" borderId="0" xfId="0" applyNumberFormat="1" applyFont="1" applyBorder="1" applyAlignment="1">
      <alignment horizontal="right"/>
    </xf>
    <xf numFmtId="0" fontId="6" fillId="0" borderId="0" xfId="0" applyFont="1" applyBorder="1" applyAlignment="1">
      <alignment horizontal="right"/>
    </xf>
    <xf numFmtId="0" fontId="6" fillId="0" borderId="0" xfId="0" applyFont="1"/>
    <xf numFmtId="0" fontId="6" fillId="0" borderId="0" xfId="7" applyFont="1"/>
    <xf numFmtId="1" fontId="6" fillId="0" borderId="1" xfId="0" applyNumberFormat="1" applyFont="1" applyBorder="1"/>
    <xf numFmtId="0" fontId="15" fillId="0" borderId="1" xfId="0" applyFont="1" applyBorder="1"/>
    <xf numFmtId="0" fontId="7" fillId="0" borderId="0" xfId="0" applyFont="1"/>
    <xf numFmtId="0" fontId="7" fillId="0" borderId="0" xfId="0" applyFont="1" applyBorder="1"/>
    <xf numFmtId="0" fontId="7" fillId="0" borderId="0" xfId="0" applyFont="1" applyBorder="1" applyAlignment="1">
      <alignment horizontal="right"/>
    </xf>
    <xf numFmtId="1" fontId="6" fillId="0" borderId="1" xfId="0" applyNumberFormat="1" applyFont="1" applyBorder="1" applyAlignment="1">
      <alignment horizontal="center" wrapText="1"/>
    </xf>
    <xf numFmtId="1" fontId="6" fillId="0" borderId="0" xfId="0" applyNumberFormat="1" applyFont="1" applyAlignment="1">
      <alignment horizontal="right" wrapText="1"/>
    </xf>
    <xf numFmtId="49" fontId="15" fillId="0" borderId="1" xfId="0" applyNumberFormat="1" applyFont="1" applyBorder="1" applyAlignment="1">
      <alignment horizontal="left" indent="1"/>
    </xf>
    <xf numFmtId="1" fontId="18" fillId="0" borderId="10" xfId="0" applyNumberFormat="1" applyFont="1" applyBorder="1" applyAlignment="1">
      <alignment horizontal="centerContinuous" vertical="center"/>
    </xf>
    <xf numFmtId="1" fontId="7" fillId="0" borderId="0" xfId="0" applyNumberFormat="1" applyFont="1" applyAlignment="1">
      <alignment horizontal="right" wrapText="1"/>
    </xf>
    <xf numFmtId="1" fontId="15" fillId="0" borderId="0" xfId="0" applyNumberFormat="1" applyFont="1" applyBorder="1" applyAlignment="1">
      <alignment horizontal="right"/>
    </xf>
    <xf numFmtId="0" fontId="7" fillId="0" borderId="0" xfId="0" applyFont="1" applyAlignment="1">
      <alignment horizontal="right"/>
    </xf>
    <xf numFmtId="0" fontId="7" fillId="0" borderId="0" xfId="0" applyFont="1" applyBorder="1" applyAlignment="1">
      <alignment horizontal="right" vertical="center"/>
    </xf>
    <xf numFmtId="1" fontId="7" fillId="0" borderId="0" xfId="0" applyNumberFormat="1" applyFont="1"/>
    <xf numFmtId="0" fontId="10" fillId="0" borderId="1" xfId="0" applyFont="1" applyBorder="1"/>
    <xf numFmtId="0" fontId="37" fillId="0" borderId="0" xfId="0" applyFont="1"/>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Border="1" applyAlignment="1">
      <alignment horizontal="center" vertical="center"/>
    </xf>
    <xf numFmtId="0" fontId="38" fillId="0" borderId="0" xfId="0" applyFont="1"/>
    <xf numFmtId="0" fontId="38" fillId="0" borderId="0" xfId="0" applyFont="1" applyAlignment="1">
      <alignment wrapText="1"/>
    </xf>
    <xf numFmtId="0" fontId="38" fillId="0" borderId="11" xfId="0" applyFont="1" applyBorder="1"/>
    <xf numFmtId="0" fontId="38" fillId="0" borderId="0" xfId="0" applyFont="1" applyBorder="1"/>
    <xf numFmtId="0" fontId="38" fillId="0" borderId="1" xfId="0" applyFont="1" applyBorder="1"/>
    <xf numFmtId="0" fontId="38" fillId="0" borderId="0" xfId="0" applyFont="1" applyAlignment="1">
      <alignment horizontal="center"/>
    </xf>
    <xf numFmtId="0" fontId="39" fillId="0" borderId="11" xfId="0" applyFont="1" applyBorder="1" applyAlignment="1"/>
    <xf numFmtId="0" fontId="39" fillId="0" borderId="0" xfId="0" applyFont="1" applyAlignment="1">
      <alignment vertical="center"/>
    </xf>
    <xf numFmtId="0" fontId="38" fillId="0" borderId="0" xfId="0" applyFont="1" applyBorder="1" applyAlignment="1">
      <alignment vertical="center"/>
    </xf>
    <xf numFmtId="0" fontId="39" fillId="0" borderId="11" xfId="0" applyFont="1" applyBorder="1" applyAlignment="1">
      <alignment vertical="center"/>
    </xf>
    <xf numFmtId="0" fontId="38" fillId="0" borderId="11" xfId="0" applyFont="1" applyBorder="1" applyAlignment="1">
      <alignment vertical="center"/>
    </xf>
    <xf numFmtId="0" fontId="38" fillId="0" borderId="11" xfId="0" applyFont="1" applyBorder="1" applyAlignment="1">
      <alignment horizontal="center" vertical="center"/>
    </xf>
    <xf numFmtId="0" fontId="38" fillId="0" borderId="0" xfId="0" applyFont="1" applyAlignment="1">
      <alignment vertical="center" wrapText="1"/>
    </xf>
    <xf numFmtId="1" fontId="7" fillId="0" borderId="0" xfId="0" applyNumberFormat="1" applyFont="1" applyAlignment="1">
      <alignment horizontal="right"/>
    </xf>
    <xf numFmtId="0" fontId="22" fillId="0" borderId="0" xfId="0" applyFont="1"/>
    <xf numFmtId="0" fontId="0" fillId="0" borderId="0" xfId="0" applyAlignment="1"/>
    <xf numFmtId="1" fontId="7" fillId="0" borderId="0" xfId="0" applyNumberFormat="1" applyFont="1" applyBorder="1" applyAlignment="1">
      <alignment horizontal="right"/>
    </xf>
    <xf numFmtId="1" fontId="40" fillId="0" borderId="8" xfId="0" applyNumberFormat="1" applyFont="1" applyFill="1" applyBorder="1" applyAlignment="1">
      <alignment horizontal="center" vertical="center" wrapText="1"/>
    </xf>
    <xf numFmtId="1" fontId="38" fillId="0" borderId="0" xfId="0" applyNumberFormat="1" applyFont="1" applyAlignment="1">
      <alignment horizontal="right"/>
    </xf>
    <xf numFmtId="0" fontId="39" fillId="0" borderId="0" xfId="0" applyFont="1" applyBorder="1" applyAlignment="1"/>
    <xf numFmtId="0" fontId="38" fillId="0" borderId="0" xfId="0" applyFont="1" applyBorder="1" applyAlignment="1">
      <alignment horizontal="center"/>
    </xf>
    <xf numFmtId="0" fontId="38" fillId="0" borderId="12"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Border="1" applyAlignment="1">
      <alignment horizontal="center" vertical="center"/>
    </xf>
    <xf numFmtId="0" fontId="41" fillId="0" borderId="4" xfId="0" applyFont="1" applyBorder="1" applyAlignment="1">
      <alignment horizontal="center" vertical="center" wrapText="1"/>
    </xf>
    <xf numFmtId="0" fontId="41" fillId="0" borderId="3" xfId="0" applyFont="1" applyBorder="1" applyAlignment="1">
      <alignment wrapText="1"/>
    </xf>
    <xf numFmtId="0" fontId="38" fillId="0" borderId="0" xfId="0" applyFont="1" applyAlignment="1"/>
    <xf numFmtId="0" fontId="41" fillId="0" borderId="1" xfId="0" applyFont="1" applyBorder="1" applyAlignment="1">
      <alignment wrapText="1"/>
    </xf>
    <xf numFmtId="0" fontId="42" fillId="0" borderId="0" xfId="0" applyFont="1" applyBorder="1" applyAlignment="1">
      <alignment horizontal="left"/>
    </xf>
    <xf numFmtId="0" fontId="37" fillId="0" borderId="0" xfId="0" applyFont="1" applyBorder="1" applyAlignment="1">
      <alignment horizontal="center"/>
    </xf>
    <xf numFmtId="0" fontId="38" fillId="0" borderId="0" xfId="0" applyFont="1" applyBorder="1" applyAlignment="1">
      <alignment wrapText="1"/>
    </xf>
    <xf numFmtId="0" fontId="38" fillId="0" borderId="1" xfId="0" applyFont="1" applyBorder="1" applyAlignment="1"/>
    <xf numFmtId="0" fontId="38" fillId="0" borderId="0" xfId="0" applyFont="1" applyAlignment="1">
      <alignment horizontal="right"/>
    </xf>
    <xf numFmtId="0" fontId="38" fillId="0" borderId="6" xfId="0" applyFont="1" applyBorder="1" applyAlignment="1">
      <alignment horizontal="center" vertical="center" wrapText="1"/>
    </xf>
    <xf numFmtId="0" fontId="38" fillId="0" borderId="2" xfId="0" applyFont="1" applyBorder="1" applyAlignment="1">
      <alignment vertical="center" wrapText="1"/>
    </xf>
    <xf numFmtId="0" fontId="15" fillId="0" borderId="0" xfId="0" applyNumberFormat="1" applyFont="1" applyAlignment="1">
      <alignment horizontal="right"/>
    </xf>
    <xf numFmtId="0" fontId="38" fillId="0" borderId="2" xfId="0" applyFont="1" applyBorder="1" applyAlignment="1">
      <alignment horizontal="center" vertical="center"/>
    </xf>
    <xf numFmtId="0" fontId="43" fillId="0" borderId="0" xfId="0" applyFont="1"/>
    <xf numFmtId="1" fontId="25" fillId="0" borderId="0" xfId="1" quotePrefix="1" applyNumberFormat="1" applyFont="1" applyAlignment="1" applyProtection="1"/>
    <xf numFmtId="49" fontId="44" fillId="0" borderId="1" xfId="0" applyNumberFormat="1" applyFont="1" applyBorder="1" applyAlignment="1">
      <alignment horizontal="left" indent="1"/>
    </xf>
    <xf numFmtId="1" fontId="3" fillId="0" borderId="8" xfId="0" applyNumberFormat="1" applyFont="1" applyBorder="1" applyAlignment="1">
      <alignment horizontal="center" vertical="center" wrapText="1"/>
    </xf>
    <xf numFmtId="0" fontId="38" fillId="0" borderId="4" xfId="0" applyFont="1" applyBorder="1" applyAlignment="1">
      <alignment horizontal="center" vertical="center" wrapText="1"/>
    </xf>
    <xf numFmtId="0" fontId="45" fillId="0" borderId="0" xfId="0" applyFont="1"/>
    <xf numFmtId="0" fontId="38" fillId="0" borderId="0" xfId="0" applyFont="1" applyAlignment="1">
      <alignment horizontal="right" vertical="center"/>
    </xf>
    <xf numFmtId="0" fontId="6" fillId="0" borderId="0" xfId="0" applyFont="1" applyAlignment="1">
      <alignment horizontal="right"/>
    </xf>
    <xf numFmtId="1" fontId="6" fillId="0" borderId="0" xfId="0" applyNumberFormat="1" applyFont="1" applyAlignment="1">
      <alignment horizontal="right" vertical="center"/>
    </xf>
    <xf numFmtId="1" fontId="27" fillId="0" borderId="1" xfId="0" applyNumberFormat="1" applyFont="1" applyBorder="1"/>
    <xf numFmtId="0" fontId="28" fillId="0" borderId="0" xfId="0" applyFont="1"/>
    <xf numFmtId="1" fontId="28" fillId="0" borderId="1" xfId="0" applyNumberFormat="1" applyFont="1" applyBorder="1" applyAlignment="1">
      <alignment horizontal="left" indent="1"/>
    </xf>
    <xf numFmtId="0" fontId="28" fillId="0" borderId="0" xfId="0" applyFont="1" applyBorder="1"/>
    <xf numFmtId="1" fontId="27" fillId="0" borderId="0" xfId="0" applyNumberFormat="1" applyFont="1" applyBorder="1" applyAlignment="1">
      <alignment horizontal="center" vertical="center" wrapText="1"/>
    </xf>
    <xf numFmtId="0" fontId="4" fillId="0" borderId="0" xfId="0" applyFont="1" applyAlignment="1">
      <alignment wrapText="1"/>
    </xf>
    <xf numFmtId="0" fontId="28" fillId="0" borderId="6" xfId="0" applyFont="1" applyBorder="1" applyAlignment="1">
      <alignment horizontal="center" vertical="center" wrapText="1"/>
    </xf>
    <xf numFmtId="0" fontId="4" fillId="0" borderId="0" xfId="0" applyFont="1" applyBorder="1" applyAlignment="1">
      <alignment wrapText="1"/>
    </xf>
    <xf numFmtId="0" fontId="3" fillId="0" borderId="5" xfId="0" applyFont="1" applyBorder="1" applyAlignment="1">
      <alignment horizontal="center" vertical="center" wrapText="1"/>
    </xf>
    <xf numFmtId="49" fontId="44" fillId="0" borderId="0" xfId="0" applyNumberFormat="1" applyFont="1" applyBorder="1" applyAlignment="1">
      <alignment horizontal="center"/>
    </xf>
    <xf numFmtId="1" fontId="6" fillId="0" borderId="0" xfId="0" applyNumberFormat="1" applyFont="1" applyBorder="1" applyAlignment="1">
      <alignment horizontal="right" vertical="top"/>
    </xf>
    <xf numFmtId="0" fontId="41" fillId="0" borderId="0" xfId="8" applyFont="1"/>
    <xf numFmtId="1" fontId="15" fillId="0" borderId="13"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0" fontId="8" fillId="0" borderId="0" xfId="0" applyFont="1" applyBorder="1" applyAlignment="1">
      <alignment horizontal="left" wrapText="1"/>
    </xf>
    <xf numFmtId="0" fontId="28" fillId="0" borderId="0" xfId="0" applyFont="1" applyBorder="1" applyAlignment="1">
      <alignment horizontal="right"/>
    </xf>
    <xf numFmtId="0" fontId="41" fillId="0" borderId="0" xfId="0" applyFont="1" applyAlignment="1">
      <alignment horizontal="right"/>
    </xf>
    <xf numFmtId="0" fontId="41" fillId="0" borderId="0" xfId="0" applyFont="1" applyAlignment="1"/>
    <xf numFmtId="0" fontId="41" fillId="0" borderId="0" xfId="0" applyFont="1" applyBorder="1" applyAlignment="1"/>
    <xf numFmtId="1" fontId="7" fillId="0" borderId="0" xfId="0" applyNumberFormat="1" applyFont="1" applyBorder="1" applyAlignment="1">
      <alignment wrapText="1"/>
    </xf>
    <xf numFmtId="0" fontId="41" fillId="0" borderId="0" xfId="0" applyFont="1" applyBorder="1" applyAlignment="1">
      <alignment horizontal="right"/>
    </xf>
    <xf numFmtId="1" fontId="7" fillId="0" borderId="0" xfId="0" applyNumberFormat="1" applyFont="1" applyBorder="1" applyAlignment="1">
      <alignment horizontal="right" wrapText="1"/>
    </xf>
    <xf numFmtId="0" fontId="23" fillId="0" borderId="0" xfId="0" applyFont="1"/>
    <xf numFmtId="0" fontId="23" fillId="0" borderId="0" xfId="0" applyFont="1" applyBorder="1"/>
    <xf numFmtId="0" fontId="41" fillId="0" borderId="0" xfId="8" applyFont="1" applyAlignment="1">
      <alignment horizontal="right"/>
    </xf>
    <xf numFmtId="1" fontId="18" fillId="0" borderId="0" xfId="0" applyNumberFormat="1" applyFont="1" applyBorder="1" applyAlignment="1">
      <alignment horizontal="centerContinuous" vertical="center"/>
    </xf>
    <xf numFmtId="0" fontId="30" fillId="0" borderId="0" xfId="1" applyFont="1" applyAlignment="1" applyProtection="1">
      <alignment horizontal="right"/>
    </xf>
    <xf numFmtId="0" fontId="28" fillId="0" borderId="0" xfId="0" applyFont="1" applyAlignment="1">
      <alignment horizontal="right"/>
    </xf>
    <xf numFmtId="0" fontId="7" fillId="0" borderId="0" xfId="0" applyFont="1" applyAlignment="1"/>
    <xf numFmtId="0" fontId="41" fillId="0" borderId="0" xfId="0" applyFont="1" applyAlignment="1">
      <alignment vertical="center"/>
    </xf>
    <xf numFmtId="1" fontId="15" fillId="0" borderId="4" xfId="0" applyNumberFormat="1" applyFont="1" applyBorder="1" applyAlignment="1">
      <alignment horizontal="center" vertical="center"/>
    </xf>
    <xf numFmtId="0" fontId="7" fillId="0" borderId="0" xfId="0" applyFont="1" applyAlignment="1">
      <alignment vertical="center"/>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3" xfId="0" applyFont="1" applyBorder="1" applyAlignment="1">
      <alignment wrapText="1"/>
    </xf>
    <xf numFmtId="1" fontId="46" fillId="0" borderId="0" xfId="0" applyNumberFormat="1" applyFont="1" applyBorder="1" applyAlignment="1">
      <alignment horizontal="right"/>
    </xf>
    <xf numFmtId="0" fontId="46" fillId="0" borderId="1" xfId="0" applyFont="1" applyBorder="1" applyAlignment="1">
      <alignment wrapText="1"/>
    </xf>
    <xf numFmtId="1" fontId="46" fillId="0" borderId="0" xfId="0" applyNumberFormat="1" applyFont="1" applyBorder="1" applyAlignment="1">
      <alignment horizontal="right" wrapText="1"/>
    </xf>
    <xf numFmtId="0" fontId="46" fillId="0" borderId="1" xfId="0" applyFont="1" applyBorder="1" applyAlignment="1">
      <alignment horizontal="left" wrapText="1" indent="1"/>
    </xf>
    <xf numFmtId="0" fontId="46" fillId="0" borderId="1" xfId="0" applyFont="1" applyBorder="1" applyAlignment="1">
      <alignment horizontal="left" wrapText="1" indent="3"/>
    </xf>
    <xf numFmtId="0" fontId="41" fillId="0" borderId="2" xfId="0" applyFont="1" applyFill="1" applyBorder="1" applyAlignment="1">
      <alignment vertical="center" wrapText="1"/>
    </xf>
    <xf numFmtId="0" fontId="7" fillId="0" borderId="0" xfId="0" applyFont="1" applyFill="1" applyBorder="1"/>
    <xf numFmtId="0" fontId="7" fillId="0" borderId="0" xfId="0" applyFont="1" applyFill="1"/>
    <xf numFmtId="0" fontId="7" fillId="0" borderId="0" xfId="0" applyFont="1" applyBorder="1" applyAlignment="1"/>
    <xf numFmtId="49" fontId="15" fillId="0" borderId="4" xfId="0" applyNumberFormat="1" applyFont="1" applyBorder="1" applyAlignment="1">
      <alignment horizontal="center" vertical="center"/>
    </xf>
    <xf numFmtId="49" fontId="44" fillId="0" borderId="4" xfId="0" applyNumberFormat="1" applyFont="1" applyBorder="1" applyAlignment="1">
      <alignment horizontal="center" vertical="center"/>
    </xf>
    <xf numFmtId="49" fontId="15" fillId="0" borderId="6" xfId="0" applyNumberFormat="1" applyFont="1" applyBorder="1" applyAlignment="1">
      <alignment horizontal="center" vertical="center"/>
    </xf>
    <xf numFmtId="1" fontId="16" fillId="0" borderId="3" xfId="0" applyNumberFormat="1" applyFont="1" applyBorder="1" applyAlignment="1">
      <alignment horizontal="left" wrapText="1"/>
    </xf>
    <xf numFmtId="1" fontId="16" fillId="0" borderId="1" xfId="0" applyNumberFormat="1" applyFont="1" applyBorder="1" applyAlignment="1">
      <alignment horizontal="left"/>
    </xf>
    <xf numFmtId="1" fontId="16" fillId="0" borderId="1" xfId="0" applyNumberFormat="1" applyFont="1" applyBorder="1" applyAlignment="1">
      <alignment horizontal="left" wrapText="1"/>
    </xf>
    <xf numFmtId="1" fontId="15" fillId="0" borderId="1" xfId="0" applyNumberFormat="1" applyFont="1" applyBorder="1" applyAlignment="1">
      <alignment horizontal="left" wrapText="1"/>
    </xf>
    <xf numFmtId="0" fontId="12" fillId="0" borderId="1" xfId="0" applyFont="1" applyBorder="1" applyAlignment="1">
      <alignment horizontal="left" wrapText="1"/>
    </xf>
    <xf numFmtId="49" fontId="44" fillId="0" borderId="6" xfId="0" applyNumberFormat="1" applyFont="1" applyBorder="1" applyAlignment="1">
      <alignment horizontal="center" vertical="center"/>
    </xf>
    <xf numFmtId="0" fontId="46" fillId="0" borderId="3" xfId="0" applyFont="1" applyFill="1" applyBorder="1" applyAlignment="1">
      <alignment wrapText="1"/>
    </xf>
    <xf numFmtId="0" fontId="46" fillId="0" borderId="1" xfId="0" applyFont="1" applyFill="1" applyBorder="1" applyAlignment="1">
      <alignment wrapText="1"/>
    </xf>
    <xf numFmtId="0" fontId="46" fillId="0" borderId="1" xfId="0" applyFont="1" applyFill="1" applyBorder="1" applyAlignment="1">
      <alignment horizontal="left" wrapText="1" indent="1"/>
    </xf>
    <xf numFmtId="1" fontId="16" fillId="0" borderId="0" xfId="0" applyNumberFormat="1" applyFont="1" applyFill="1"/>
    <xf numFmtId="0" fontId="10" fillId="0" borderId="0" xfId="0" applyFont="1" applyFill="1" applyAlignment="1">
      <alignment vertical="center"/>
    </xf>
    <xf numFmtId="0" fontId="10" fillId="0" borderId="0" xfId="0" applyFont="1" applyFill="1"/>
    <xf numFmtId="1" fontId="15" fillId="0" borderId="2" xfId="0" applyNumberFormat="1" applyFont="1" applyBorder="1" applyAlignment="1">
      <alignment horizontal="left" vertical="center" wrapText="1"/>
    </xf>
    <xf numFmtId="1" fontId="7" fillId="0" borderId="0" xfId="0" applyNumberFormat="1" applyFont="1" applyFill="1" applyBorder="1" applyAlignment="1">
      <alignment horizontal="right" wrapText="1"/>
    </xf>
    <xf numFmtId="1" fontId="7" fillId="0" borderId="0" xfId="0" applyNumberFormat="1" applyFont="1" applyBorder="1" applyAlignment="1"/>
    <xf numFmtId="1" fontId="7" fillId="0" borderId="0" xfId="0" applyNumberFormat="1" applyFont="1" applyFill="1" applyBorder="1" applyAlignment="1"/>
    <xf numFmtId="1" fontId="15" fillId="0" borderId="0" xfId="0" applyNumberFormat="1" applyFont="1" applyFill="1"/>
    <xf numFmtId="0" fontId="7" fillId="0" borderId="0" xfId="0" applyFont="1" applyFill="1" applyAlignment="1">
      <alignment vertical="center"/>
    </xf>
    <xf numFmtId="1" fontId="40" fillId="0" borderId="8" xfId="0" applyNumberFormat="1" applyFont="1" applyFill="1" applyBorder="1" applyAlignment="1">
      <alignment horizontal="center" vertical="center"/>
    </xf>
    <xf numFmtId="0" fontId="32" fillId="0" borderId="0" xfId="0" applyFont="1" applyBorder="1"/>
    <xf numFmtId="0" fontId="32" fillId="0" borderId="0" xfId="0" applyFont="1" applyFill="1" applyBorder="1"/>
    <xf numFmtId="1" fontId="15" fillId="0" borderId="0" xfId="0" applyNumberFormat="1" applyFont="1" applyFill="1" applyAlignment="1">
      <alignment horizontal="right"/>
    </xf>
    <xf numFmtId="1" fontId="15" fillId="0" borderId="0" xfId="0" applyNumberFormat="1" applyFont="1" applyFill="1" applyBorder="1" applyAlignment="1">
      <alignment horizontal="right"/>
    </xf>
    <xf numFmtId="1" fontId="15" fillId="0" borderId="0" xfId="0" applyNumberFormat="1" applyFont="1" applyBorder="1"/>
    <xf numFmtId="1" fontId="15" fillId="0" borderId="0" xfId="0" applyNumberFormat="1" applyFont="1" applyBorder="1" applyAlignment="1"/>
    <xf numFmtId="1" fontId="15" fillId="0" borderId="0" xfId="0" applyNumberFormat="1" applyFont="1" applyAlignment="1"/>
    <xf numFmtId="1" fontId="40" fillId="0" borderId="5" xfId="0" applyNumberFormat="1" applyFont="1" applyFill="1" applyBorder="1" applyAlignment="1">
      <alignment horizontal="center" vertical="center"/>
    </xf>
    <xf numFmtId="1" fontId="40" fillId="0" borderId="5" xfId="0" applyNumberFormat="1" applyFont="1" applyFill="1" applyBorder="1" applyAlignment="1">
      <alignment horizontal="center" vertical="center" wrapText="1"/>
    </xf>
    <xf numFmtId="0" fontId="15" fillId="0" borderId="5" xfId="0" applyFont="1" applyBorder="1" applyAlignment="1">
      <alignment horizontal="center" vertical="center" wrapText="1"/>
    </xf>
    <xf numFmtId="0" fontId="41" fillId="0" borderId="2" xfId="0" applyFont="1" applyFill="1" applyBorder="1" applyAlignment="1">
      <alignment wrapText="1"/>
    </xf>
    <xf numFmtId="0" fontId="46" fillId="0" borderId="4" xfId="0" applyFont="1" applyFill="1" applyBorder="1" applyAlignment="1">
      <alignment horizontal="center" vertical="center"/>
    </xf>
    <xf numFmtId="0" fontId="46" fillId="0" borderId="6" xfId="0" applyFont="1" applyFill="1" applyBorder="1" applyAlignment="1">
      <alignment horizontal="center" vertical="center"/>
    </xf>
    <xf numFmtId="0" fontId="41" fillId="0" borderId="3" xfId="0" applyFont="1" applyFill="1" applyBorder="1" applyAlignment="1">
      <alignment wrapText="1"/>
    </xf>
    <xf numFmtId="0" fontId="41" fillId="0" borderId="1" xfId="0" applyFont="1" applyFill="1" applyBorder="1" applyAlignment="1">
      <alignment wrapText="1"/>
    </xf>
    <xf numFmtId="0" fontId="41" fillId="0" borderId="1" xfId="0" applyFont="1" applyFill="1" applyBorder="1" applyAlignment="1">
      <alignment horizontal="left" wrapText="1" indent="2"/>
    </xf>
    <xf numFmtId="0" fontId="41" fillId="0" borderId="1" xfId="0" applyFont="1" applyFill="1" applyBorder="1" applyAlignment="1">
      <alignment horizontal="left" wrapText="1" indent="4"/>
    </xf>
    <xf numFmtId="1" fontId="33" fillId="0" borderId="1" xfId="0" applyNumberFormat="1" applyFont="1" applyBorder="1"/>
    <xf numFmtId="49" fontId="6" fillId="0" borderId="1" xfId="0" applyNumberFormat="1" applyFont="1" applyBorder="1" applyAlignment="1">
      <alignment horizontal="left" indent="1"/>
    </xf>
    <xf numFmtId="1" fontId="6" fillId="0" borderId="1" xfId="0" applyNumberFormat="1" applyFont="1" applyBorder="1" applyAlignment="1">
      <alignment horizontal="center"/>
    </xf>
    <xf numFmtId="1" fontId="15" fillId="0" borderId="1" xfId="0" applyNumberFormat="1" applyFont="1" applyBorder="1" applyAlignment="1">
      <alignment horizontal="center" wrapText="1"/>
    </xf>
    <xf numFmtId="1" fontId="7" fillId="0" borderId="1" xfId="0" applyNumberFormat="1" applyFont="1" applyBorder="1" applyAlignment="1">
      <alignment horizontal="center" wrapText="1"/>
    </xf>
    <xf numFmtId="0" fontId="47" fillId="0" borderId="0" xfId="0" applyFont="1" applyBorder="1"/>
    <xf numFmtId="0" fontId="0" fillId="0" borderId="0" xfId="0" applyBorder="1"/>
    <xf numFmtId="0" fontId="41" fillId="0" borderId="5" xfId="0" applyNumberFormat="1" applyFont="1" applyBorder="1" applyAlignment="1">
      <alignment horizontal="center" vertical="center" wrapText="1"/>
    </xf>
    <xf numFmtId="49" fontId="15" fillId="0" borderId="1" xfId="0" applyNumberFormat="1" applyFont="1" applyFill="1" applyBorder="1" applyAlignment="1">
      <alignment horizontal="left" indent="1"/>
    </xf>
    <xf numFmtId="1" fontId="12" fillId="0" borderId="0" xfId="0" applyNumberFormat="1" applyFont="1" applyFill="1" applyBorder="1"/>
    <xf numFmtId="0" fontId="41" fillId="0" borderId="0" xfId="0" applyFont="1" applyFill="1" applyBorder="1"/>
    <xf numFmtId="0" fontId="48" fillId="0" borderId="3" xfId="0" applyNumberFormat="1" applyFont="1" applyFill="1" applyBorder="1" applyAlignment="1"/>
    <xf numFmtId="0" fontId="41" fillId="0" borderId="0" xfId="0" applyFont="1" applyFill="1" applyBorder="1" applyAlignment="1">
      <alignment horizontal="right"/>
    </xf>
    <xf numFmtId="0" fontId="41" fillId="0" borderId="0" xfId="0" applyFont="1" applyFill="1" applyBorder="1" applyAlignment="1">
      <alignment horizontal="right" wrapText="1"/>
    </xf>
    <xf numFmtId="0" fontId="41" fillId="0" borderId="1" xfId="0" applyFont="1" applyFill="1" applyBorder="1" applyAlignment="1"/>
    <xf numFmtId="0" fontId="48" fillId="0" borderId="1" xfId="0" applyFont="1" applyFill="1" applyBorder="1" applyAlignment="1"/>
    <xf numFmtId="0" fontId="49" fillId="0" borderId="0" xfId="0" applyFont="1" applyFill="1" applyBorder="1"/>
    <xf numFmtId="0" fontId="49" fillId="0" borderId="2" xfId="0" applyFont="1" applyBorder="1" applyAlignment="1">
      <alignment horizontal="center" vertical="center"/>
    </xf>
    <xf numFmtId="0" fontId="49" fillId="0" borderId="4" xfId="0" applyFont="1" applyBorder="1" applyAlignment="1">
      <alignment horizontal="center" vertical="center"/>
    </xf>
    <xf numFmtId="0" fontId="49" fillId="0" borderId="6" xfId="0" applyFont="1" applyBorder="1" applyAlignment="1">
      <alignment horizontal="center" vertical="center"/>
    </xf>
    <xf numFmtId="0" fontId="49" fillId="0" borderId="3" xfId="0" applyFont="1" applyBorder="1" applyAlignment="1">
      <alignment horizontal="center"/>
    </xf>
    <xf numFmtId="1" fontId="41" fillId="0" borderId="0" xfId="0" applyNumberFormat="1" applyFont="1" applyFill="1" applyBorder="1" applyAlignment="1">
      <alignment horizontal="right" wrapText="1"/>
    </xf>
    <xf numFmtId="0" fontId="49" fillId="0" borderId="1" xfId="0" applyFont="1" applyBorder="1" applyAlignment="1">
      <alignment horizontal="center"/>
    </xf>
    <xf numFmtId="0" fontId="41" fillId="0" borderId="7" xfId="0" applyNumberFormat="1" applyFont="1" applyBorder="1" applyAlignment="1">
      <alignment horizontal="center" vertical="center" wrapText="1"/>
    </xf>
    <xf numFmtId="1" fontId="7" fillId="0" borderId="0" xfId="0" applyNumberFormat="1" applyFont="1" applyFill="1" applyAlignment="1">
      <alignment horizontal="right"/>
    </xf>
    <xf numFmtId="1" fontId="7" fillId="0" borderId="0" xfId="0" applyNumberFormat="1" applyFont="1" applyFill="1" applyAlignment="1">
      <alignment horizontal="right" wrapText="1"/>
    </xf>
    <xf numFmtId="164" fontId="46" fillId="0" borderId="0" xfId="0" applyNumberFormat="1" applyFont="1" applyAlignment="1">
      <alignment horizontal="right"/>
    </xf>
    <xf numFmtId="0" fontId="50" fillId="0" borderId="0" xfId="0" applyFont="1"/>
    <xf numFmtId="164" fontId="46" fillId="0" borderId="0" xfId="0" applyNumberFormat="1" applyFont="1" applyBorder="1" applyAlignment="1">
      <alignment horizontal="right"/>
    </xf>
    <xf numFmtId="1" fontId="15" fillId="0" borderId="8" xfId="0" applyNumberFormat="1" applyFont="1" applyBorder="1" applyAlignment="1">
      <alignment horizontal="center" vertical="center" wrapText="1"/>
    </xf>
    <xf numFmtId="0" fontId="8" fillId="0" borderId="0" xfId="0" applyFont="1" applyBorder="1" applyAlignment="1">
      <alignment horizontal="left" wrapText="1"/>
    </xf>
    <xf numFmtId="1" fontId="41" fillId="0" borderId="0" xfId="0" applyNumberFormat="1" applyFont="1" applyAlignment="1">
      <alignment horizontal="right" vertical="center"/>
    </xf>
    <xf numFmtId="0" fontId="38" fillId="0" borderId="1" xfId="0" applyFont="1" applyBorder="1" applyAlignment="1">
      <alignment vertical="center"/>
    </xf>
    <xf numFmtId="1" fontId="41" fillId="0" borderId="0" xfId="0" applyNumberFormat="1" applyFont="1" applyFill="1" applyBorder="1" applyAlignment="1">
      <alignment horizontal="right"/>
    </xf>
    <xf numFmtId="0" fontId="41" fillId="0" borderId="0" xfId="0" applyFont="1" applyFill="1" applyAlignment="1">
      <alignment horizontal="right"/>
    </xf>
    <xf numFmtId="0" fontId="41" fillId="0" borderId="0" xfId="0" applyFont="1" applyFill="1" applyAlignment="1"/>
    <xf numFmtId="1" fontId="17" fillId="0" borderId="0" xfId="0" applyNumberFormat="1" applyFont="1" applyAlignment="1">
      <alignment horizontal="right" vertical="center"/>
    </xf>
    <xf numFmtId="1" fontId="17" fillId="0" borderId="0" xfId="0" applyNumberFormat="1" applyFont="1" applyBorder="1" applyAlignment="1">
      <alignment horizontal="right" vertical="center"/>
    </xf>
    <xf numFmtId="0" fontId="10" fillId="0" borderId="0" xfId="0" applyFont="1" applyBorder="1" applyAlignment="1">
      <alignment horizontal="right" vertical="center"/>
    </xf>
    <xf numFmtId="1" fontId="13" fillId="0" borderId="0" xfId="0" applyNumberFormat="1" applyFont="1" applyAlignment="1">
      <alignment horizontal="right" vertical="center"/>
    </xf>
    <xf numFmtId="1" fontId="13" fillId="0" borderId="0" xfId="0" applyNumberFormat="1" applyFont="1" applyBorder="1" applyAlignment="1">
      <alignment horizontal="right" vertical="center"/>
    </xf>
    <xf numFmtId="0" fontId="10" fillId="0" borderId="0" xfId="7" applyFont="1" applyAlignment="1">
      <alignment vertical="center"/>
    </xf>
    <xf numFmtId="1" fontId="15" fillId="0" borderId="0" xfId="0" applyNumberFormat="1" applyFont="1" applyBorder="1" applyAlignment="1">
      <alignment horizontal="right" vertical="center"/>
    </xf>
    <xf numFmtId="0" fontId="28" fillId="0" borderId="0" xfId="0" applyFont="1" applyAlignment="1">
      <alignment vertical="center"/>
    </xf>
    <xf numFmtId="1" fontId="6" fillId="0" borderId="0" xfId="0" applyNumberFormat="1" applyFont="1" applyBorder="1" applyAlignment="1">
      <alignment horizontal="right" vertical="center"/>
    </xf>
    <xf numFmtId="0" fontId="28" fillId="0" borderId="0" xfId="0" applyFont="1" applyAlignment="1">
      <alignment horizontal="right" vertical="center"/>
    </xf>
    <xf numFmtId="0" fontId="41" fillId="0" borderId="0" xfId="0" applyFont="1" applyFill="1" applyAlignment="1">
      <alignment vertical="center"/>
    </xf>
    <xf numFmtId="0" fontId="6" fillId="0" borderId="0" xfId="0" applyFont="1" applyBorder="1" applyAlignment="1">
      <alignment horizontal="right" vertical="center"/>
    </xf>
    <xf numFmtId="0" fontId="6" fillId="0" borderId="0" xfId="0" applyFont="1" applyAlignment="1">
      <alignment vertical="center"/>
    </xf>
    <xf numFmtId="0" fontId="6" fillId="0" borderId="0" xfId="7" applyFont="1" applyAlignment="1">
      <alignment vertical="center"/>
    </xf>
    <xf numFmtId="1" fontId="41" fillId="0" borderId="0" xfId="0" applyNumberFormat="1" applyFont="1" applyFill="1" applyBorder="1" applyAlignment="1">
      <alignment horizontal="right" vertical="center"/>
    </xf>
    <xf numFmtId="164" fontId="41" fillId="0" borderId="0" xfId="0" applyNumberFormat="1" applyFont="1" applyAlignment="1">
      <alignment horizontal="right"/>
    </xf>
    <xf numFmtId="164" fontId="41" fillId="0" borderId="0" xfId="0" applyNumberFormat="1" applyFont="1" applyBorder="1" applyAlignment="1">
      <alignment horizontal="right"/>
    </xf>
    <xf numFmtId="0" fontId="49" fillId="0" borderId="20" xfId="0" applyFont="1" applyBorder="1" applyAlignment="1">
      <alignment horizontal="right"/>
    </xf>
    <xf numFmtId="0" fontId="49" fillId="0" borderId="10" xfId="0" applyFont="1" applyBorder="1" applyAlignment="1">
      <alignment horizontal="right"/>
    </xf>
    <xf numFmtId="0" fontId="49" fillId="0" borderId="21" xfId="0" applyFont="1" applyBorder="1" applyAlignment="1">
      <alignment horizontal="right"/>
    </xf>
    <xf numFmtId="0" fontId="49" fillId="0" borderId="0" xfId="0" applyFont="1" applyBorder="1" applyAlignment="1">
      <alignment horizontal="right"/>
    </xf>
    <xf numFmtId="1" fontId="7" fillId="0" borderId="20" xfId="0" applyNumberFormat="1" applyFont="1" applyBorder="1" applyAlignment="1">
      <alignment horizontal="right" vertical="center"/>
    </xf>
    <xf numFmtId="0" fontId="46" fillId="0" borderId="0" xfId="0" applyFont="1" applyAlignment="1">
      <alignment horizontal="right" vertical="center"/>
    </xf>
    <xf numFmtId="0" fontId="41" fillId="0" borderId="0" xfId="0" applyFont="1" applyAlignment="1">
      <alignment horizontal="right" vertical="center"/>
    </xf>
    <xf numFmtId="1" fontId="15" fillId="0" borderId="4" xfId="0" applyNumberFormat="1" applyFont="1" applyBorder="1" applyAlignment="1">
      <alignment horizontal="center" vertical="center"/>
    </xf>
    <xf numFmtId="1" fontId="15" fillId="0" borderId="4" xfId="0" applyNumberFormat="1" applyFont="1" applyBorder="1" applyAlignment="1">
      <alignment horizontal="center" vertical="center" wrapText="1"/>
    </xf>
    <xf numFmtId="1" fontId="15" fillId="0" borderId="6" xfId="0" applyNumberFormat="1" applyFont="1" applyBorder="1" applyAlignment="1">
      <alignment horizontal="center" vertical="center"/>
    </xf>
    <xf numFmtId="1" fontId="15" fillId="0" borderId="5"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 fontId="15" fillId="0" borderId="14" xfId="0" applyNumberFormat="1" applyFont="1" applyBorder="1" applyAlignment="1">
      <alignment horizontal="center" vertical="center" wrapText="1"/>
    </xf>
    <xf numFmtId="1" fontId="15" fillId="0" borderId="6" xfId="0" applyNumberFormat="1" applyFont="1" applyBorder="1" applyAlignment="1">
      <alignment horizontal="center" vertical="center" wrapText="1"/>
    </xf>
    <xf numFmtId="1" fontId="15" fillId="0" borderId="7" xfId="0" applyNumberFormat="1" applyFont="1" applyBorder="1" applyAlignment="1">
      <alignment horizontal="center" vertical="center" wrapText="1"/>
    </xf>
    <xf numFmtId="0" fontId="7" fillId="0" borderId="0" xfId="0" applyFont="1" applyAlignment="1">
      <alignment horizontal="left" wrapText="1"/>
    </xf>
    <xf numFmtId="1" fontId="15" fillId="0" borderId="13" xfId="0" applyNumberFormat="1" applyFont="1" applyBorder="1" applyAlignment="1">
      <alignment horizontal="center" vertical="center"/>
    </xf>
    <xf numFmtId="1" fontId="15" fillId="0" borderId="14" xfId="0" applyNumberFormat="1" applyFont="1" applyBorder="1" applyAlignment="1">
      <alignment horizontal="center" vertical="center"/>
    </xf>
    <xf numFmtId="1" fontId="40" fillId="0" borderId="4" xfId="0" applyNumberFormat="1" applyFont="1" applyFill="1" applyBorder="1" applyAlignment="1">
      <alignment horizontal="center" vertical="center" wrapText="1"/>
    </xf>
    <xf numFmtId="1" fontId="40" fillId="0" borderId="6" xfId="0" applyNumberFormat="1" applyFont="1" applyFill="1" applyBorder="1" applyAlignment="1">
      <alignment horizontal="center" vertical="center" wrapText="1"/>
    </xf>
    <xf numFmtId="1" fontId="15" fillId="0" borderId="2" xfId="0" applyNumberFormat="1" applyFont="1" applyBorder="1" applyAlignment="1">
      <alignment horizontal="center" vertical="center" wrapText="1"/>
    </xf>
    <xf numFmtId="14" fontId="22" fillId="0" borderId="0" xfId="0" applyNumberFormat="1" applyFont="1" applyBorder="1" applyAlignment="1">
      <alignment horizontal="left" vertical="center" wrapText="1"/>
    </xf>
    <xf numFmtId="1" fontId="22" fillId="0" borderId="0" xfId="0" applyNumberFormat="1" applyFont="1" applyBorder="1" applyAlignment="1">
      <alignment horizontal="left" vertical="center" wrapText="1"/>
    </xf>
    <xf numFmtId="0" fontId="15" fillId="0" borderId="6" xfId="1" applyNumberFormat="1" applyFont="1" applyBorder="1" applyAlignment="1" applyProtection="1">
      <alignment horizontal="center" vertical="center" wrapText="1"/>
    </xf>
    <xf numFmtId="0" fontId="15" fillId="0" borderId="12" xfId="1" applyNumberFormat="1" applyFont="1" applyBorder="1" applyAlignment="1" applyProtection="1">
      <alignment horizontal="center" vertical="center" wrapText="1"/>
    </xf>
    <xf numFmtId="0" fontId="14" fillId="0" borderId="0" xfId="0" applyFont="1" applyBorder="1" applyAlignment="1">
      <alignment horizontal="left" wrapText="1"/>
    </xf>
    <xf numFmtId="0" fontId="10" fillId="0" borderId="15" xfId="0" applyFont="1" applyBorder="1" applyAlignment="1">
      <alignment horizontal="center"/>
    </xf>
    <xf numFmtId="0" fontId="10" fillId="0" borderId="13"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1" fontId="15" fillId="0" borderId="5" xfId="0" applyNumberFormat="1" applyFont="1" applyBorder="1" applyAlignment="1">
      <alignment horizontal="center" vertical="center"/>
    </xf>
    <xf numFmtId="1" fontId="15" fillId="0" borderId="17"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0" fontId="29" fillId="0" borderId="0" xfId="0" applyFont="1" applyBorder="1" applyAlignment="1">
      <alignment horizontal="left" wrapText="1"/>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16" xfId="0" applyFont="1" applyBorder="1" applyAlignment="1">
      <alignment horizontal="center" vertical="center"/>
    </xf>
    <xf numFmtId="1" fontId="13" fillId="0" borderId="13" xfId="1" applyNumberFormat="1" applyFont="1" applyBorder="1" applyAlignment="1" applyProtection="1">
      <alignment horizontal="center" vertical="center"/>
    </xf>
    <xf numFmtId="1" fontId="13" fillId="0" borderId="1" xfId="1" applyNumberFormat="1" applyFont="1" applyBorder="1" applyAlignment="1" applyProtection="1">
      <alignment horizontal="center" vertical="center"/>
    </xf>
    <xf numFmtId="1" fontId="13" fillId="0" borderId="14" xfId="1" applyNumberFormat="1" applyFont="1" applyBorder="1" applyAlignment="1" applyProtection="1">
      <alignment horizontal="center" vertical="center"/>
    </xf>
    <xf numFmtId="1" fontId="10" fillId="0" borderId="6"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1" fontId="10" fillId="0" borderId="2" xfId="0" applyNumberFormat="1" applyFont="1" applyBorder="1" applyAlignment="1">
      <alignment horizontal="center" vertical="center" wrapText="1"/>
    </xf>
    <xf numFmtId="1" fontId="13" fillId="0" borderId="7" xfId="0" applyNumberFormat="1" applyFont="1" applyBorder="1" applyAlignment="1">
      <alignment horizontal="center" vertical="center" wrapText="1"/>
    </xf>
    <xf numFmtId="1" fontId="13" fillId="0" borderId="18" xfId="0" applyNumberFormat="1" applyFont="1" applyBorder="1" applyAlignment="1">
      <alignment horizontal="center" vertical="center" wrapText="1"/>
    </xf>
    <xf numFmtId="1" fontId="13" fillId="0" borderId="19" xfId="0" applyNumberFormat="1" applyFont="1" applyBorder="1" applyAlignment="1">
      <alignment horizontal="center" vertical="center" wrapText="1"/>
    </xf>
    <xf numFmtId="0" fontId="8" fillId="0" borderId="0" xfId="0" applyFont="1" applyBorder="1" applyAlignment="1">
      <alignment horizontal="left" wrapText="1"/>
    </xf>
    <xf numFmtId="0" fontId="21" fillId="0" borderId="0" xfId="0" applyFont="1" applyBorder="1" applyAlignment="1">
      <alignment horizontal="left" vertical="top" wrapText="1"/>
    </xf>
    <xf numFmtId="0" fontId="41" fillId="0" borderId="2" xfId="0" applyFont="1" applyBorder="1" applyAlignment="1">
      <alignment horizontal="center" wrapText="1"/>
    </xf>
    <xf numFmtId="0" fontId="41" fillId="0" borderId="18" xfId="0" applyFont="1" applyBorder="1" applyAlignment="1">
      <alignment horizont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4"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8" xfId="0" applyFont="1" applyFill="1" applyBorder="1" applyAlignment="1">
      <alignment horizontal="center" vertical="center"/>
    </xf>
    <xf numFmtId="1" fontId="17" fillId="0" borderId="13" xfId="0" applyNumberFormat="1" applyFont="1" applyBorder="1" applyAlignment="1">
      <alignment horizontal="center" vertical="center"/>
    </xf>
    <xf numFmtId="1" fontId="17" fillId="0" borderId="14" xfId="0" applyNumberFormat="1" applyFont="1" applyBorder="1" applyAlignment="1">
      <alignment horizontal="center" vertical="center"/>
    </xf>
    <xf numFmtId="1" fontId="15" fillId="0" borderId="12" xfId="0" applyNumberFormat="1"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1" fontId="15" fillId="0" borderId="18" xfId="0" applyNumberFormat="1" applyFont="1" applyBorder="1" applyAlignment="1">
      <alignment horizontal="center" vertical="center" wrapText="1"/>
    </xf>
    <xf numFmtId="1" fontId="15" fillId="0" borderId="2" xfId="0" applyNumberFormat="1" applyFont="1" applyBorder="1" applyAlignment="1">
      <alignment horizontal="center" vertical="center"/>
    </xf>
    <xf numFmtId="1" fontId="15" fillId="0" borderId="18" xfId="0" applyNumberFormat="1" applyFont="1" applyBorder="1" applyAlignment="1">
      <alignment horizontal="center" vertical="center"/>
    </xf>
  </cellXfs>
  <cellStyles count="12">
    <cellStyle name="Hyperlink" xfId="1" builtinId="8" customBuiltin="1"/>
    <cellStyle name="Normal" xfId="0" builtinId="0"/>
    <cellStyle name="Normal 2" xfId="2"/>
    <cellStyle name="Normal 2 2" xfId="3"/>
    <cellStyle name="Normal 3" xfId="4"/>
    <cellStyle name="Normal 3 2" xfId="5"/>
    <cellStyle name="Normal 3 3" xfId="6"/>
    <cellStyle name="Normal 4" xfId="7"/>
    <cellStyle name="Normal 4 2" xfId="8"/>
    <cellStyle name="Normal 5" xfId="9"/>
    <cellStyle name="Normal 6" xfId="10"/>
    <cellStyle name="Normal 7"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5.bin"/><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12" Type="http://schemas.openxmlformats.org/officeDocument/2006/relationships/printerSettings" Target="../printerSettings/printerSettings119.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11" Type="http://schemas.openxmlformats.org/officeDocument/2006/relationships/printerSettings" Target="../printerSettings/printerSettings118.bin"/><Relationship Id="rId5" Type="http://schemas.openxmlformats.org/officeDocument/2006/relationships/printerSettings" Target="../printerSettings/printerSettings112.bin"/><Relationship Id="rId10" Type="http://schemas.openxmlformats.org/officeDocument/2006/relationships/printerSettings" Target="../printerSettings/printerSettings117.bin"/><Relationship Id="rId4" Type="http://schemas.openxmlformats.org/officeDocument/2006/relationships/printerSettings" Target="../printerSettings/printerSettings111.bin"/><Relationship Id="rId9" Type="http://schemas.openxmlformats.org/officeDocument/2006/relationships/printerSettings" Target="../printerSettings/printerSettings11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printerSettings" Target="../printerSettings/printerSettings155.bin"/><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3.bin"/><Relationship Id="rId3" Type="http://schemas.openxmlformats.org/officeDocument/2006/relationships/printerSettings" Target="../printerSettings/printerSettings158.bin"/><Relationship Id="rId7" Type="http://schemas.openxmlformats.org/officeDocument/2006/relationships/printerSettings" Target="../printerSettings/printerSettings162.bin"/><Relationship Id="rId12" Type="http://schemas.openxmlformats.org/officeDocument/2006/relationships/printerSettings" Target="../printerSettings/printerSettings167.bin"/><Relationship Id="rId2" Type="http://schemas.openxmlformats.org/officeDocument/2006/relationships/printerSettings" Target="../printerSettings/printerSettings157.bin"/><Relationship Id="rId1" Type="http://schemas.openxmlformats.org/officeDocument/2006/relationships/printerSettings" Target="../printerSettings/printerSettings156.bin"/><Relationship Id="rId6" Type="http://schemas.openxmlformats.org/officeDocument/2006/relationships/printerSettings" Target="../printerSettings/printerSettings161.bin"/><Relationship Id="rId11" Type="http://schemas.openxmlformats.org/officeDocument/2006/relationships/printerSettings" Target="../printerSettings/printerSettings166.bin"/><Relationship Id="rId5" Type="http://schemas.openxmlformats.org/officeDocument/2006/relationships/printerSettings" Target="../printerSettings/printerSettings160.bin"/><Relationship Id="rId10" Type="http://schemas.openxmlformats.org/officeDocument/2006/relationships/printerSettings" Target="../printerSettings/printerSettings165.bin"/><Relationship Id="rId4" Type="http://schemas.openxmlformats.org/officeDocument/2006/relationships/printerSettings" Target="../printerSettings/printerSettings159.bin"/><Relationship Id="rId9" Type="http://schemas.openxmlformats.org/officeDocument/2006/relationships/printerSettings" Target="../printerSettings/printerSettings16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5.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5" Type="http://schemas.openxmlformats.org/officeDocument/2006/relationships/printerSettings" Target="../printerSettings/printerSettings172.bin"/><Relationship Id="rId4" Type="http://schemas.openxmlformats.org/officeDocument/2006/relationships/printerSettings" Target="../printerSettings/printerSettings17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3.bin"/><Relationship Id="rId3" Type="http://schemas.openxmlformats.org/officeDocument/2006/relationships/printerSettings" Target="../printerSettings/printerSettings178.bin"/><Relationship Id="rId7" Type="http://schemas.openxmlformats.org/officeDocument/2006/relationships/printerSettings" Target="../printerSettings/printerSettings182.bin"/><Relationship Id="rId2" Type="http://schemas.openxmlformats.org/officeDocument/2006/relationships/printerSettings" Target="../printerSettings/printerSettings177.bin"/><Relationship Id="rId1" Type="http://schemas.openxmlformats.org/officeDocument/2006/relationships/printerSettings" Target="../printerSettings/printerSettings176.bin"/><Relationship Id="rId6" Type="http://schemas.openxmlformats.org/officeDocument/2006/relationships/printerSettings" Target="../printerSettings/printerSettings181.bin"/><Relationship Id="rId5" Type="http://schemas.openxmlformats.org/officeDocument/2006/relationships/printerSettings" Target="../printerSettings/printerSettings180.bin"/><Relationship Id="rId4" Type="http://schemas.openxmlformats.org/officeDocument/2006/relationships/printerSettings" Target="../printerSettings/printerSettings17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1.bin"/><Relationship Id="rId3" Type="http://schemas.openxmlformats.org/officeDocument/2006/relationships/printerSettings" Target="../printerSettings/printerSettings186.bin"/><Relationship Id="rId7" Type="http://schemas.openxmlformats.org/officeDocument/2006/relationships/printerSettings" Target="../printerSettings/printerSettings190.bin"/><Relationship Id="rId12" Type="http://schemas.openxmlformats.org/officeDocument/2006/relationships/printerSettings" Target="../printerSettings/printerSettings195.bin"/><Relationship Id="rId2" Type="http://schemas.openxmlformats.org/officeDocument/2006/relationships/printerSettings" Target="../printerSettings/printerSettings185.bin"/><Relationship Id="rId1" Type="http://schemas.openxmlformats.org/officeDocument/2006/relationships/printerSettings" Target="../printerSettings/printerSettings184.bin"/><Relationship Id="rId6" Type="http://schemas.openxmlformats.org/officeDocument/2006/relationships/printerSettings" Target="../printerSettings/printerSettings189.bin"/><Relationship Id="rId11" Type="http://schemas.openxmlformats.org/officeDocument/2006/relationships/printerSettings" Target="../printerSettings/printerSettings194.bin"/><Relationship Id="rId5" Type="http://schemas.openxmlformats.org/officeDocument/2006/relationships/printerSettings" Target="../printerSettings/printerSettings188.bin"/><Relationship Id="rId10" Type="http://schemas.openxmlformats.org/officeDocument/2006/relationships/printerSettings" Target="../printerSettings/printerSettings193.bin"/><Relationship Id="rId4" Type="http://schemas.openxmlformats.org/officeDocument/2006/relationships/printerSettings" Target="../printerSettings/printerSettings187.bin"/><Relationship Id="rId9" Type="http://schemas.openxmlformats.org/officeDocument/2006/relationships/printerSettings" Target="../printerSettings/printerSettings19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03.bin"/><Relationship Id="rId3" Type="http://schemas.openxmlformats.org/officeDocument/2006/relationships/printerSettings" Target="../printerSettings/printerSettings198.bin"/><Relationship Id="rId7" Type="http://schemas.openxmlformats.org/officeDocument/2006/relationships/printerSettings" Target="../printerSettings/printerSettings202.bin"/><Relationship Id="rId12" Type="http://schemas.openxmlformats.org/officeDocument/2006/relationships/printerSettings" Target="../printerSettings/printerSettings207.bin"/><Relationship Id="rId2" Type="http://schemas.openxmlformats.org/officeDocument/2006/relationships/printerSettings" Target="../printerSettings/printerSettings197.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11" Type="http://schemas.openxmlformats.org/officeDocument/2006/relationships/printerSettings" Target="../printerSettings/printerSettings206.bin"/><Relationship Id="rId5" Type="http://schemas.openxmlformats.org/officeDocument/2006/relationships/printerSettings" Target="../printerSettings/printerSettings200.bin"/><Relationship Id="rId10" Type="http://schemas.openxmlformats.org/officeDocument/2006/relationships/printerSettings" Target="../printerSettings/printerSettings205.bin"/><Relationship Id="rId4" Type="http://schemas.openxmlformats.org/officeDocument/2006/relationships/printerSettings" Target="../printerSettings/printerSettings199.bin"/><Relationship Id="rId9" Type="http://schemas.openxmlformats.org/officeDocument/2006/relationships/printerSettings" Target="../printerSettings/printerSettings20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15.bin"/><Relationship Id="rId3" Type="http://schemas.openxmlformats.org/officeDocument/2006/relationships/printerSettings" Target="../printerSettings/printerSettings210.bin"/><Relationship Id="rId7" Type="http://schemas.openxmlformats.org/officeDocument/2006/relationships/printerSettings" Target="../printerSettings/printerSettings214.bin"/><Relationship Id="rId2" Type="http://schemas.openxmlformats.org/officeDocument/2006/relationships/printerSettings" Target="../printerSettings/printerSettings209.bin"/><Relationship Id="rId1" Type="http://schemas.openxmlformats.org/officeDocument/2006/relationships/printerSettings" Target="../printerSettings/printerSettings208.bin"/><Relationship Id="rId6" Type="http://schemas.openxmlformats.org/officeDocument/2006/relationships/printerSettings" Target="../printerSettings/printerSettings213.bin"/><Relationship Id="rId5" Type="http://schemas.openxmlformats.org/officeDocument/2006/relationships/printerSettings" Target="../printerSettings/printerSettings212.bin"/><Relationship Id="rId4" Type="http://schemas.openxmlformats.org/officeDocument/2006/relationships/printerSettings" Target="../printerSettings/printerSettings2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printerSettings" Target="../printerSettings/printerSettings14.bin"/><Relationship Id="rId7" Type="http://schemas.openxmlformats.org/officeDocument/2006/relationships/printerSettings" Target="../printerSettings/printerSettings18.bin"/><Relationship Id="rId12" Type="http://schemas.openxmlformats.org/officeDocument/2006/relationships/printerSettings" Target="../printerSettings/printerSettings2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printerSettings" Target="../printerSettings/printerSettings17.bin"/><Relationship Id="rId11" Type="http://schemas.openxmlformats.org/officeDocument/2006/relationships/printerSettings" Target="../printerSettings/printerSettings22.bin"/><Relationship Id="rId5" Type="http://schemas.openxmlformats.org/officeDocument/2006/relationships/printerSettings" Target="../printerSettings/printerSettings16.bin"/><Relationship Id="rId10" Type="http://schemas.openxmlformats.org/officeDocument/2006/relationships/printerSettings" Target="../printerSettings/printerSettings21.bin"/><Relationship Id="rId4" Type="http://schemas.openxmlformats.org/officeDocument/2006/relationships/printerSettings" Target="../printerSettings/printerSettings15.bin"/><Relationship Id="rId9" Type="http://schemas.openxmlformats.org/officeDocument/2006/relationships/printerSettings" Target="../printerSettings/printerSettings20.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23.bin"/><Relationship Id="rId3" Type="http://schemas.openxmlformats.org/officeDocument/2006/relationships/printerSettings" Target="../printerSettings/printerSettings218.bin"/><Relationship Id="rId7" Type="http://schemas.openxmlformats.org/officeDocument/2006/relationships/printerSettings" Target="../printerSettings/printerSettings222.bin"/><Relationship Id="rId12" Type="http://schemas.openxmlformats.org/officeDocument/2006/relationships/printerSettings" Target="../printerSettings/printerSettings227.bin"/><Relationship Id="rId2" Type="http://schemas.openxmlformats.org/officeDocument/2006/relationships/printerSettings" Target="../printerSettings/printerSettings217.bin"/><Relationship Id="rId1" Type="http://schemas.openxmlformats.org/officeDocument/2006/relationships/printerSettings" Target="../printerSettings/printerSettings216.bin"/><Relationship Id="rId6" Type="http://schemas.openxmlformats.org/officeDocument/2006/relationships/printerSettings" Target="../printerSettings/printerSettings221.bin"/><Relationship Id="rId11" Type="http://schemas.openxmlformats.org/officeDocument/2006/relationships/printerSettings" Target="../printerSettings/printerSettings226.bin"/><Relationship Id="rId5" Type="http://schemas.openxmlformats.org/officeDocument/2006/relationships/printerSettings" Target="../printerSettings/printerSettings220.bin"/><Relationship Id="rId10" Type="http://schemas.openxmlformats.org/officeDocument/2006/relationships/printerSettings" Target="../printerSettings/printerSettings225.bin"/><Relationship Id="rId4" Type="http://schemas.openxmlformats.org/officeDocument/2006/relationships/printerSettings" Target="../printerSettings/printerSettings219.bin"/><Relationship Id="rId9" Type="http://schemas.openxmlformats.org/officeDocument/2006/relationships/printerSettings" Target="../printerSettings/printerSettings22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30.bin"/><Relationship Id="rId7" Type="http://schemas.openxmlformats.org/officeDocument/2006/relationships/printerSettings" Target="../printerSettings/printerSettings234.bin"/><Relationship Id="rId2" Type="http://schemas.openxmlformats.org/officeDocument/2006/relationships/printerSettings" Target="../printerSettings/printerSettings229.bin"/><Relationship Id="rId1" Type="http://schemas.openxmlformats.org/officeDocument/2006/relationships/printerSettings" Target="../printerSettings/printerSettings228.bin"/><Relationship Id="rId6" Type="http://schemas.openxmlformats.org/officeDocument/2006/relationships/printerSettings" Target="../printerSettings/printerSettings233.bin"/><Relationship Id="rId5" Type="http://schemas.openxmlformats.org/officeDocument/2006/relationships/printerSettings" Target="../printerSettings/printerSettings232.bin"/><Relationship Id="rId4" Type="http://schemas.openxmlformats.org/officeDocument/2006/relationships/printerSettings" Target="../printerSettings/printerSettings23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37.bin"/><Relationship Id="rId7" Type="http://schemas.openxmlformats.org/officeDocument/2006/relationships/printerSettings" Target="../printerSettings/printerSettings241.bin"/><Relationship Id="rId2" Type="http://schemas.openxmlformats.org/officeDocument/2006/relationships/printerSettings" Target="../printerSettings/printerSettings236.bin"/><Relationship Id="rId1" Type="http://schemas.openxmlformats.org/officeDocument/2006/relationships/printerSettings" Target="../printerSettings/printerSettings235.bin"/><Relationship Id="rId6" Type="http://schemas.openxmlformats.org/officeDocument/2006/relationships/printerSettings" Target="../printerSettings/printerSettings240.bin"/><Relationship Id="rId5" Type="http://schemas.openxmlformats.org/officeDocument/2006/relationships/printerSettings" Target="../printerSettings/printerSettings239.bin"/><Relationship Id="rId4" Type="http://schemas.openxmlformats.org/officeDocument/2006/relationships/printerSettings" Target="../printerSettings/printerSettings23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44.bin"/><Relationship Id="rId7" Type="http://schemas.openxmlformats.org/officeDocument/2006/relationships/printerSettings" Target="../printerSettings/printerSettings248.bin"/><Relationship Id="rId2" Type="http://schemas.openxmlformats.org/officeDocument/2006/relationships/printerSettings" Target="../printerSettings/printerSettings243.bin"/><Relationship Id="rId1" Type="http://schemas.openxmlformats.org/officeDocument/2006/relationships/printerSettings" Target="../printerSettings/printerSettings242.bin"/><Relationship Id="rId6" Type="http://schemas.openxmlformats.org/officeDocument/2006/relationships/printerSettings" Target="../printerSettings/printerSettings247.bin"/><Relationship Id="rId5" Type="http://schemas.openxmlformats.org/officeDocument/2006/relationships/printerSettings" Target="../printerSettings/printerSettings246.bin"/><Relationship Id="rId4" Type="http://schemas.openxmlformats.org/officeDocument/2006/relationships/printerSettings" Target="../printerSettings/printerSettings24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51.bin"/><Relationship Id="rId7" Type="http://schemas.openxmlformats.org/officeDocument/2006/relationships/printerSettings" Target="../printerSettings/printerSettings255.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6" Type="http://schemas.openxmlformats.org/officeDocument/2006/relationships/printerSettings" Target="../printerSettings/printerSettings254.bin"/><Relationship Id="rId5" Type="http://schemas.openxmlformats.org/officeDocument/2006/relationships/printerSettings" Target="../printerSettings/printerSettings253.bin"/><Relationship Id="rId4" Type="http://schemas.openxmlformats.org/officeDocument/2006/relationships/printerSettings" Target="../printerSettings/printerSettings252.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8.bin"/><Relationship Id="rId7" Type="http://schemas.openxmlformats.org/officeDocument/2006/relationships/printerSettings" Target="../printerSettings/printerSettings262.bin"/><Relationship Id="rId2" Type="http://schemas.openxmlformats.org/officeDocument/2006/relationships/printerSettings" Target="../printerSettings/printerSettings257.bin"/><Relationship Id="rId1" Type="http://schemas.openxmlformats.org/officeDocument/2006/relationships/printerSettings" Target="../printerSettings/printerSettings256.bin"/><Relationship Id="rId6" Type="http://schemas.openxmlformats.org/officeDocument/2006/relationships/printerSettings" Target="../printerSettings/printerSettings261.bin"/><Relationship Id="rId5" Type="http://schemas.openxmlformats.org/officeDocument/2006/relationships/printerSettings" Target="../printerSettings/printerSettings260.bin"/><Relationship Id="rId4" Type="http://schemas.openxmlformats.org/officeDocument/2006/relationships/printerSettings" Target="../printerSettings/printerSettings259.bin"/></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70.bin"/><Relationship Id="rId3" Type="http://schemas.openxmlformats.org/officeDocument/2006/relationships/printerSettings" Target="../printerSettings/printerSettings265.bin"/><Relationship Id="rId7" Type="http://schemas.openxmlformats.org/officeDocument/2006/relationships/printerSettings" Target="../printerSettings/printerSettings269.bin"/><Relationship Id="rId12" Type="http://schemas.openxmlformats.org/officeDocument/2006/relationships/printerSettings" Target="../printerSettings/printerSettings274.bin"/><Relationship Id="rId2" Type="http://schemas.openxmlformats.org/officeDocument/2006/relationships/printerSettings" Target="../printerSettings/printerSettings264.bin"/><Relationship Id="rId1" Type="http://schemas.openxmlformats.org/officeDocument/2006/relationships/printerSettings" Target="../printerSettings/printerSettings263.bin"/><Relationship Id="rId6" Type="http://schemas.openxmlformats.org/officeDocument/2006/relationships/printerSettings" Target="../printerSettings/printerSettings268.bin"/><Relationship Id="rId11" Type="http://schemas.openxmlformats.org/officeDocument/2006/relationships/printerSettings" Target="../printerSettings/printerSettings273.bin"/><Relationship Id="rId5" Type="http://schemas.openxmlformats.org/officeDocument/2006/relationships/printerSettings" Target="../printerSettings/printerSettings267.bin"/><Relationship Id="rId10" Type="http://schemas.openxmlformats.org/officeDocument/2006/relationships/printerSettings" Target="../printerSettings/printerSettings272.bin"/><Relationship Id="rId4" Type="http://schemas.openxmlformats.org/officeDocument/2006/relationships/printerSettings" Target="../printerSettings/printerSettings266.bin"/><Relationship Id="rId9" Type="http://schemas.openxmlformats.org/officeDocument/2006/relationships/printerSettings" Target="../printerSettings/printerSettings271.bin"/></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82.bin"/><Relationship Id="rId3" Type="http://schemas.openxmlformats.org/officeDocument/2006/relationships/printerSettings" Target="../printerSettings/printerSettings277.bin"/><Relationship Id="rId7" Type="http://schemas.openxmlformats.org/officeDocument/2006/relationships/printerSettings" Target="../printerSettings/printerSettings281.bin"/><Relationship Id="rId12" Type="http://schemas.openxmlformats.org/officeDocument/2006/relationships/printerSettings" Target="../printerSettings/printerSettings286.bin"/><Relationship Id="rId2" Type="http://schemas.openxmlformats.org/officeDocument/2006/relationships/printerSettings" Target="../printerSettings/printerSettings276.bin"/><Relationship Id="rId1" Type="http://schemas.openxmlformats.org/officeDocument/2006/relationships/printerSettings" Target="../printerSettings/printerSettings275.bin"/><Relationship Id="rId6" Type="http://schemas.openxmlformats.org/officeDocument/2006/relationships/printerSettings" Target="../printerSettings/printerSettings280.bin"/><Relationship Id="rId11" Type="http://schemas.openxmlformats.org/officeDocument/2006/relationships/printerSettings" Target="../printerSettings/printerSettings285.bin"/><Relationship Id="rId5" Type="http://schemas.openxmlformats.org/officeDocument/2006/relationships/printerSettings" Target="../printerSettings/printerSettings279.bin"/><Relationship Id="rId10" Type="http://schemas.openxmlformats.org/officeDocument/2006/relationships/printerSettings" Target="../printerSettings/printerSettings284.bin"/><Relationship Id="rId4" Type="http://schemas.openxmlformats.org/officeDocument/2006/relationships/printerSettings" Target="../printerSettings/printerSettings278.bin"/><Relationship Id="rId9" Type="http://schemas.openxmlformats.org/officeDocument/2006/relationships/printerSettings" Target="../printerSettings/printerSettings283.bin"/></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94.bin"/><Relationship Id="rId3" Type="http://schemas.openxmlformats.org/officeDocument/2006/relationships/printerSettings" Target="../printerSettings/printerSettings289.bin"/><Relationship Id="rId7" Type="http://schemas.openxmlformats.org/officeDocument/2006/relationships/printerSettings" Target="../printerSettings/printerSettings293.bin"/><Relationship Id="rId12" Type="http://schemas.openxmlformats.org/officeDocument/2006/relationships/printerSettings" Target="../printerSettings/printerSettings298.bin"/><Relationship Id="rId2" Type="http://schemas.openxmlformats.org/officeDocument/2006/relationships/printerSettings" Target="../printerSettings/printerSettings288.bin"/><Relationship Id="rId1" Type="http://schemas.openxmlformats.org/officeDocument/2006/relationships/printerSettings" Target="../printerSettings/printerSettings287.bin"/><Relationship Id="rId6" Type="http://schemas.openxmlformats.org/officeDocument/2006/relationships/printerSettings" Target="../printerSettings/printerSettings292.bin"/><Relationship Id="rId11" Type="http://schemas.openxmlformats.org/officeDocument/2006/relationships/printerSettings" Target="../printerSettings/printerSettings297.bin"/><Relationship Id="rId5" Type="http://schemas.openxmlformats.org/officeDocument/2006/relationships/printerSettings" Target="../printerSettings/printerSettings291.bin"/><Relationship Id="rId10" Type="http://schemas.openxmlformats.org/officeDocument/2006/relationships/printerSettings" Target="../printerSettings/printerSettings296.bin"/><Relationship Id="rId4" Type="http://schemas.openxmlformats.org/officeDocument/2006/relationships/printerSettings" Target="../printerSettings/printerSettings290.bin"/><Relationship Id="rId9" Type="http://schemas.openxmlformats.org/officeDocument/2006/relationships/printerSettings" Target="../printerSettings/printerSettings295.bin"/></Relationships>
</file>

<file path=xl/worksheets/_rels/sheet29.xml.rels><?xml version="1.0" encoding="UTF-8" standalone="yes"?>
<Relationships xmlns="http://schemas.openxmlformats.org/package/2006/relationships"><Relationship Id="rId8" Type="http://schemas.openxmlformats.org/officeDocument/2006/relationships/printerSettings" Target="../printerSettings/printerSettings306.bin"/><Relationship Id="rId3" Type="http://schemas.openxmlformats.org/officeDocument/2006/relationships/printerSettings" Target="../printerSettings/printerSettings301.bin"/><Relationship Id="rId7" Type="http://schemas.openxmlformats.org/officeDocument/2006/relationships/printerSettings" Target="../printerSettings/printerSettings305.bin"/><Relationship Id="rId12" Type="http://schemas.openxmlformats.org/officeDocument/2006/relationships/printerSettings" Target="../printerSettings/printerSettings310.bin"/><Relationship Id="rId2" Type="http://schemas.openxmlformats.org/officeDocument/2006/relationships/printerSettings" Target="../printerSettings/printerSettings300.bin"/><Relationship Id="rId1" Type="http://schemas.openxmlformats.org/officeDocument/2006/relationships/printerSettings" Target="../printerSettings/printerSettings299.bin"/><Relationship Id="rId6" Type="http://schemas.openxmlformats.org/officeDocument/2006/relationships/printerSettings" Target="../printerSettings/printerSettings304.bin"/><Relationship Id="rId11" Type="http://schemas.openxmlformats.org/officeDocument/2006/relationships/printerSettings" Target="../printerSettings/printerSettings309.bin"/><Relationship Id="rId5" Type="http://schemas.openxmlformats.org/officeDocument/2006/relationships/printerSettings" Target="../printerSettings/printerSettings303.bin"/><Relationship Id="rId10" Type="http://schemas.openxmlformats.org/officeDocument/2006/relationships/printerSettings" Target="../printerSettings/printerSettings308.bin"/><Relationship Id="rId4" Type="http://schemas.openxmlformats.org/officeDocument/2006/relationships/printerSettings" Target="../printerSettings/printerSettings302.bin"/><Relationship Id="rId9" Type="http://schemas.openxmlformats.org/officeDocument/2006/relationships/printerSettings" Target="../printerSettings/printerSettings30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1.bin"/><Relationship Id="rId3" Type="http://schemas.openxmlformats.org/officeDocument/2006/relationships/printerSettings" Target="../printerSettings/printerSettings26.bin"/><Relationship Id="rId7" Type="http://schemas.openxmlformats.org/officeDocument/2006/relationships/printerSettings" Target="../printerSettings/printerSettings30.bin"/><Relationship Id="rId12" Type="http://schemas.openxmlformats.org/officeDocument/2006/relationships/printerSettings" Target="../printerSettings/printerSettings35.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printerSettings" Target="../printerSettings/printerSettings29.bin"/><Relationship Id="rId11" Type="http://schemas.openxmlformats.org/officeDocument/2006/relationships/printerSettings" Target="../printerSettings/printerSettings34.bin"/><Relationship Id="rId5" Type="http://schemas.openxmlformats.org/officeDocument/2006/relationships/printerSettings" Target="../printerSettings/printerSettings28.bin"/><Relationship Id="rId10" Type="http://schemas.openxmlformats.org/officeDocument/2006/relationships/printerSettings" Target="../printerSettings/printerSettings33.bin"/><Relationship Id="rId4" Type="http://schemas.openxmlformats.org/officeDocument/2006/relationships/printerSettings" Target="../printerSettings/printerSettings27.bin"/><Relationship Id="rId9" Type="http://schemas.openxmlformats.org/officeDocument/2006/relationships/printerSettings" Target="../printerSettings/printerSettings32.bin"/></Relationships>
</file>

<file path=xl/worksheets/_rels/sheet30.xml.rels><?xml version="1.0" encoding="UTF-8" standalone="yes"?>
<Relationships xmlns="http://schemas.openxmlformats.org/package/2006/relationships"><Relationship Id="rId8" Type="http://schemas.openxmlformats.org/officeDocument/2006/relationships/printerSettings" Target="../printerSettings/printerSettings318.bin"/><Relationship Id="rId3" Type="http://schemas.openxmlformats.org/officeDocument/2006/relationships/printerSettings" Target="../printerSettings/printerSettings313.bin"/><Relationship Id="rId7" Type="http://schemas.openxmlformats.org/officeDocument/2006/relationships/printerSettings" Target="../printerSettings/printerSettings317.bin"/><Relationship Id="rId12" Type="http://schemas.openxmlformats.org/officeDocument/2006/relationships/printerSettings" Target="../printerSettings/printerSettings322.bin"/><Relationship Id="rId2" Type="http://schemas.openxmlformats.org/officeDocument/2006/relationships/printerSettings" Target="../printerSettings/printerSettings312.bin"/><Relationship Id="rId1" Type="http://schemas.openxmlformats.org/officeDocument/2006/relationships/printerSettings" Target="../printerSettings/printerSettings311.bin"/><Relationship Id="rId6" Type="http://schemas.openxmlformats.org/officeDocument/2006/relationships/printerSettings" Target="../printerSettings/printerSettings316.bin"/><Relationship Id="rId11" Type="http://schemas.openxmlformats.org/officeDocument/2006/relationships/printerSettings" Target="../printerSettings/printerSettings321.bin"/><Relationship Id="rId5" Type="http://schemas.openxmlformats.org/officeDocument/2006/relationships/printerSettings" Target="../printerSettings/printerSettings315.bin"/><Relationship Id="rId10" Type="http://schemas.openxmlformats.org/officeDocument/2006/relationships/printerSettings" Target="../printerSettings/printerSettings320.bin"/><Relationship Id="rId4" Type="http://schemas.openxmlformats.org/officeDocument/2006/relationships/printerSettings" Target="../printerSettings/printerSettings314.bin"/><Relationship Id="rId9" Type="http://schemas.openxmlformats.org/officeDocument/2006/relationships/printerSettings" Target="../printerSettings/printerSettings319.bin"/></Relationships>
</file>

<file path=xl/worksheets/_rels/sheet31.xml.rels><?xml version="1.0" encoding="UTF-8" standalone="yes"?>
<Relationships xmlns="http://schemas.openxmlformats.org/package/2006/relationships"><Relationship Id="rId8" Type="http://schemas.openxmlformats.org/officeDocument/2006/relationships/printerSettings" Target="../printerSettings/printerSettings330.bin"/><Relationship Id="rId3" Type="http://schemas.openxmlformats.org/officeDocument/2006/relationships/printerSettings" Target="../printerSettings/printerSettings325.bin"/><Relationship Id="rId7" Type="http://schemas.openxmlformats.org/officeDocument/2006/relationships/printerSettings" Target="../printerSettings/printerSettings329.bin"/><Relationship Id="rId12" Type="http://schemas.openxmlformats.org/officeDocument/2006/relationships/printerSettings" Target="../printerSettings/printerSettings334.bin"/><Relationship Id="rId2" Type="http://schemas.openxmlformats.org/officeDocument/2006/relationships/printerSettings" Target="../printerSettings/printerSettings324.bin"/><Relationship Id="rId1" Type="http://schemas.openxmlformats.org/officeDocument/2006/relationships/printerSettings" Target="../printerSettings/printerSettings323.bin"/><Relationship Id="rId6" Type="http://schemas.openxmlformats.org/officeDocument/2006/relationships/printerSettings" Target="../printerSettings/printerSettings328.bin"/><Relationship Id="rId11" Type="http://schemas.openxmlformats.org/officeDocument/2006/relationships/printerSettings" Target="../printerSettings/printerSettings333.bin"/><Relationship Id="rId5" Type="http://schemas.openxmlformats.org/officeDocument/2006/relationships/printerSettings" Target="../printerSettings/printerSettings327.bin"/><Relationship Id="rId10" Type="http://schemas.openxmlformats.org/officeDocument/2006/relationships/printerSettings" Target="../printerSettings/printerSettings332.bin"/><Relationship Id="rId4" Type="http://schemas.openxmlformats.org/officeDocument/2006/relationships/printerSettings" Target="../printerSettings/printerSettings326.bin"/><Relationship Id="rId9" Type="http://schemas.openxmlformats.org/officeDocument/2006/relationships/printerSettings" Target="../printerSettings/printerSettings331.bin"/></Relationships>
</file>

<file path=xl/worksheets/_rels/sheet32.xml.rels><?xml version="1.0" encoding="UTF-8" standalone="yes"?>
<Relationships xmlns="http://schemas.openxmlformats.org/package/2006/relationships"><Relationship Id="rId8" Type="http://schemas.openxmlformats.org/officeDocument/2006/relationships/printerSettings" Target="../printerSettings/printerSettings342.bin"/><Relationship Id="rId3" Type="http://schemas.openxmlformats.org/officeDocument/2006/relationships/printerSettings" Target="../printerSettings/printerSettings337.bin"/><Relationship Id="rId7" Type="http://schemas.openxmlformats.org/officeDocument/2006/relationships/printerSettings" Target="../printerSettings/printerSettings341.bin"/><Relationship Id="rId12" Type="http://schemas.openxmlformats.org/officeDocument/2006/relationships/printerSettings" Target="../printerSettings/printerSettings346.bin"/><Relationship Id="rId2" Type="http://schemas.openxmlformats.org/officeDocument/2006/relationships/printerSettings" Target="../printerSettings/printerSettings336.bin"/><Relationship Id="rId1" Type="http://schemas.openxmlformats.org/officeDocument/2006/relationships/printerSettings" Target="../printerSettings/printerSettings335.bin"/><Relationship Id="rId6" Type="http://schemas.openxmlformats.org/officeDocument/2006/relationships/printerSettings" Target="../printerSettings/printerSettings340.bin"/><Relationship Id="rId11" Type="http://schemas.openxmlformats.org/officeDocument/2006/relationships/printerSettings" Target="../printerSettings/printerSettings345.bin"/><Relationship Id="rId5" Type="http://schemas.openxmlformats.org/officeDocument/2006/relationships/printerSettings" Target="../printerSettings/printerSettings339.bin"/><Relationship Id="rId10" Type="http://schemas.openxmlformats.org/officeDocument/2006/relationships/printerSettings" Target="../printerSettings/printerSettings344.bin"/><Relationship Id="rId4" Type="http://schemas.openxmlformats.org/officeDocument/2006/relationships/printerSettings" Target="../printerSettings/printerSettings338.bin"/><Relationship Id="rId9" Type="http://schemas.openxmlformats.org/officeDocument/2006/relationships/printerSettings" Target="../printerSettings/printerSettings34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3.bin"/><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12" Type="http://schemas.openxmlformats.org/officeDocument/2006/relationships/printerSettings" Target="../printerSettings/printerSettings47.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11" Type="http://schemas.openxmlformats.org/officeDocument/2006/relationships/printerSettings" Target="../printerSettings/printerSettings46.bin"/><Relationship Id="rId5" Type="http://schemas.openxmlformats.org/officeDocument/2006/relationships/printerSettings" Target="../printerSettings/printerSettings40.bin"/><Relationship Id="rId10" Type="http://schemas.openxmlformats.org/officeDocument/2006/relationships/printerSettings" Target="../printerSettings/printerSettings45.bin"/><Relationship Id="rId4" Type="http://schemas.openxmlformats.org/officeDocument/2006/relationships/printerSettings" Target="../printerSettings/printerSettings39.bin"/><Relationship Id="rId9"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5.bin"/><Relationship Id="rId3" Type="http://schemas.openxmlformats.org/officeDocument/2006/relationships/printerSettings" Target="../printerSettings/printerSettings50.bin"/><Relationship Id="rId7" Type="http://schemas.openxmlformats.org/officeDocument/2006/relationships/printerSettings" Target="../printerSettings/printerSettings54.bin"/><Relationship Id="rId12" Type="http://schemas.openxmlformats.org/officeDocument/2006/relationships/printerSettings" Target="../printerSettings/printerSettings59.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6" Type="http://schemas.openxmlformats.org/officeDocument/2006/relationships/printerSettings" Target="../printerSettings/printerSettings53.bin"/><Relationship Id="rId11" Type="http://schemas.openxmlformats.org/officeDocument/2006/relationships/printerSettings" Target="../printerSettings/printerSettings58.bin"/><Relationship Id="rId5" Type="http://schemas.openxmlformats.org/officeDocument/2006/relationships/printerSettings" Target="../printerSettings/printerSettings52.bin"/><Relationship Id="rId10" Type="http://schemas.openxmlformats.org/officeDocument/2006/relationships/printerSettings" Target="../printerSettings/printerSettings57.bin"/><Relationship Id="rId4" Type="http://schemas.openxmlformats.org/officeDocument/2006/relationships/printerSettings" Target="../printerSettings/printerSettings51.bin"/><Relationship Id="rId9"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7.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9.bin"/><Relationship Id="rId3" Type="http://schemas.openxmlformats.org/officeDocument/2006/relationships/printerSettings" Target="../printerSettings/printerSettings74.bin"/><Relationship Id="rId7" Type="http://schemas.openxmlformats.org/officeDocument/2006/relationships/printerSettings" Target="../printerSettings/printerSettings78.bin"/><Relationship Id="rId12" Type="http://schemas.openxmlformats.org/officeDocument/2006/relationships/printerSettings" Target="../printerSettings/printerSettings83.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6" Type="http://schemas.openxmlformats.org/officeDocument/2006/relationships/printerSettings" Target="../printerSettings/printerSettings77.bin"/><Relationship Id="rId11" Type="http://schemas.openxmlformats.org/officeDocument/2006/relationships/printerSettings" Target="../printerSettings/printerSettings82.bin"/><Relationship Id="rId5" Type="http://schemas.openxmlformats.org/officeDocument/2006/relationships/printerSettings" Target="../printerSettings/printerSettings76.bin"/><Relationship Id="rId10" Type="http://schemas.openxmlformats.org/officeDocument/2006/relationships/printerSettings" Target="../printerSettings/printerSettings81.bin"/><Relationship Id="rId4" Type="http://schemas.openxmlformats.org/officeDocument/2006/relationships/printerSettings" Target="../printerSettings/printerSettings75.bin"/><Relationship Id="rId9"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1.bin"/><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12" Type="http://schemas.openxmlformats.org/officeDocument/2006/relationships/printerSettings" Target="../printerSettings/printerSettings95.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11" Type="http://schemas.openxmlformats.org/officeDocument/2006/relationships/printerSettings" Target="../printerSettings/printerSettings94.bin"/><Relationship Id="rId5" Type="http://schemas.openxmlformats.org/officeDocument/2006/relationships/printerSettings" Target="../printerSettings/printerSettings88.bin"/><Relationship Id="rId10" Type="http://schemas.openxmlformats.org/officeDocument/2006/relationships/printerSettings" Target="../printerSettings/printerSettings93.bin"/><Relationship Id="rId4" Type="http://schemas.openxmlformats.org/officeDocument/2006/relationships/printerSettings" Target="../printerSettings/printerSettings87.bin"/><Relationship Id="rId9" Type="http://schemas.openxmlformats.org/officeDocument/2006/relationships/printerSettings" Target="../printerSettings/printerSettings9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3.bin"/><Relationship Id="rId3" Type="http://schemas.openxmlformats.org/officeDocument/2006/relationships/printerSettings" Target="../printerSettings/printerSettings98.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0" Type="http://schemas.openxmlformats.org/officeDocument/2006/relationships/printerSettings" Target="../printerSettings/printerSettings105.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s>
</file>

<file path=xl/worksheets/sheet1.xml><?xml version="1.0" encoding="utf-8"?>
<worksheet xmlns="http://schemas.openxmlformats.org/spreadsheetml/2006/main" xmlns:r="http://schemas.openxmlformats.org/officeDocument/2006/relationships">
  <sheetPr codeName="ShtASAPSheetIndex"/>
  <dimension ref="A1:A32"/>
  <sheetViews>
    <sheetView tabSelected="1" workbookViewId="0"/>
  </sheetViews>
  <sheetFormatPr defaultColWidth="9.140625" defaultRowHeight="15"/>
  <cols>
    <col min="1" max="1" width="119.28515625" style="121" customWidth="1"/>
    <col min="2" max="16384" width="9.140625" style="121"/>
  </cols>
  <sheetData>
    <row r="1" spans="1:1" ht="16.5">
      <c r="A1" s="1" t="s">
        <v>176</v>
      </c>
    </row>
    <row r="2" spans="1:1" ht="17.100000000000001" customHeight="1">
      <c r="A2" s="122" t="str">
        <f>HYPERLINK("#'24.1.ENG'!A1",'24.1.ENG'!$A$1)</f>
        <v>24.1. Enrolled children, pupils and students by level of education at the beginning of the school year</v>
      </c>
    </row>
    <row r="3" spans="1:1" ht="17.100000000000001" customHeight="1">
      <c r="A3" s="122" t="str">
        <f>HYPERLINK("#'24.2.ENG'!A1",'24.2.ENG'!$A$1)</f>
        <v>24.2. Pupils and students who completed primary or secondary school or graduated from a higher education institution</v>
      </c>
    </row>
    <row r="4" spans="1:1" ht="17.100000000000001" customHeight="1">
      <c r="A4" s="122" t="str">
        <f>HYPERLINK("#'24.3.ENG'!A1",'24.3.ENG'!$A$1)</f>
        <v xml:space="preserve">24.3. Number of preschool institutions, children and employees in preschool institutions </v>
      </c>
    </row>
    <row r="5" spans="1:1" ht="17.100000000000001" customHeight="1">
      <c r="A5" s="122" t="str">
        <f>HYPERLINK("#'24.4.ENG'!A1",'24.4.ENG'!$A$1)</f>
        <v>24.4. Number of educational groups and children in preschool education by age</v>
      </c>
    </row>
    <row r="6" spans="1:1" ht="17.100000000000001" customHeight="1">
      <c r="A6" s="122" t="s">
        <v>254</v>
      </c>
    </row>
    <row r="7" spans="1:1" ht="17.100000000000001" customHeight="1">
      <c r="A7" s="122" t="str">
        <f>HYPERLINK("#'24.6.ENG'!A1",'24.6.ENG'!$A$1)</f>
        <v>24.6. Number of lower music schools, pupils by sex, and teaching staff by sex at the beginning of the school year</v>
      </c>
    </row>
    <row r="8" spans="1:1" ht="17.100000000000001" customHeight="1">
      <c r="A8" s="122" t="str">
        <f>HYPERLINK("#'24.7.ENG'!A1",'24.7.ENG'!$A$1)</f>
        <v>24.7. Secondary schools, classes, pupils by sex and level, and teaching staff at the beginning of the school year</v>
      </c>
    </row>
    <row r="9" spans="1:1" ht="17.100000000000001" customHeight="1">
      <c r="A9" s="122" t="str">
        <f>HYPERLINK("#'24.8.ENG'!A1",'24.8.ENG'!$A$1)</f>
        <v>24.8. Secondary school pupils by field of study, the beginning and the end of school year 2015/2016</v>
      </c>
    </row>
    <row r="10" spans="1:1" ht="17.100000000000001" customHeight="1">
      <c r="A10" s="122" t="str">
        <f>HYPERLINK("#'24.9.ENG'!A1",'24.9.ENG'!$A$1)</f>
        <v>24.9. Higher education institutions</v>
      </c>
    </row>
    <row r="11" spans="1:1" ht="17.100000000000001" customHeight="1">
      <c r="A11" s="122" t="str">
        <f>HYPERLINK("#'24.10.ENG'!A1",'24.10.ENG'!$A$1)</f>
        <v>24.10. Enrolled students and academic staff by higher education institutions</v>
      </c>
    </row>
    <row r="12" spans="1:1" ht="17.100000000000001" customHeight="1">
      <c r="A12" s="122" t="str">
        <f>HYPERLINK("#'24.11.ENG'!A1",'24.11.ENG'!$A$1)</f>
        <v>24.11. Enrolled students by year of study and candidates for graduation</v>
      </c>
    </row>
    <row r="13" spans="1:1" ht="17.100000000000001" customHeight="1">
      <c r="A13" s="122" t="str">
        <f>HYPERLINK("#'24.12.ENG'!A1",'24.12.ENG'!$A$1)</f>
        <v>24.12. Enrolled students by age, sex, mode of studying, year of study and age in academic year 2015/2016</v>
      </c>
    </row>
    <row r="14" spans="1:1" ht="17.100000000000001" customHeight="1">
      <c r="A14" s="122" t="str">
        <f>HYPERLINK("#'24.13.ENG'!A1",'24.13.ENG'!$A$1)</f>
        <v>24.13. Enrolled students by field of study</v>
      </c>
    </row>
    <row r="15" spans="1:1" ht="17.100000000000001" customHeight="1">
      <c r="A15" s="122" t="str">
        <f>HYPERLINK("#'24.14.ENG'!A1",'24.14.ENG'!$A$1)</f>
        <v>24.14. Enrolled students by sex and field of education</v>
      </c>
    </row>
    <row r="16" spans="1:1" ht="17.100000000000001" customHeight="1">
      <c r="A16" s="122" t="str">
        <f>HYPERLINK("#'24.15.ENG'!A1",'24.15.ENG'!$A$1)</f>
        <v>24.15. Enrolled students by mode of financing and field of education in academic year 2015/2016</v>
      </c>
    </row>
    <row r="17" spans="1:1" ht="17.100000000000001" customHeight="1">
      <c r="A17" s="122" t="str">
        <f>HYPERLINK("#'24.16.ENG'!A1",'24.16.ENG'!$A$1)</f>
        <v>24.16. Enrolled students by form of property of higher education institution</v>
      </c>
    </row>
    <row r="18" spans="1:1" ht="17.100000000000001" customHeight="1">
      <c r="A18" s="122" t="str">
        <f>HYPERLINK("#'24.17.ENG'!A1",'24.17.ENG'!$A$1)</f>
        <v>24.17. Graduated students by field of study</v>
      </c>
    </row>
    <row r="19" spans="1:1" ht="17.100000000000001" customHeight="1">
      <c r="A19" s="122" t="str">
        <f>HYPERLINK("#'24.18.ENG'!A1",'24.18.ENG'!$A$1)</f>
        <v>24.18. Graduated students by sex and field of education</v>
      </c>
    </row>
    <row r="20" spans="1:1" ht="17.100000000000001" customHeight="1">
      <c r="A20" s="122" t="str">
        <f>HYPERLINK("#'24.19.ENG'!A1",'24.19.ENG'!$A$1)</f>
        <v>24.19. Graduated students by form of property of higher education institution</v>
      </c>
    </row>
    <row r="21" spans="1:1" ht="17.100000000000001" customHeight="1">
      <c r="A21" s="122" t="str">
        <f>HYPERLINK("#'24.20.ENG'!A1",'24.20.ENG'!$A$1)</f>
        <v>24.20. Enrolled in master of science, master and specialist studies and doctoral candidates – persons in the process of acquiring a doctorate of science</v>
      </c>
    </row>
    <row r="22" spans="1:1" ht="17.100000000000001" customHeight="1">
      <c r="A22" s="122" t="str">
        <f>HYPERLINK("#'24.21.ENG'!A1",'24.21.ENG'!$A$1)</f>
        <v>24.21. Enrolled in master of science, master and specialist studies by higher education institution</v>
      </c>
    </row>
    <row r="23" spans="1:1" ht="17.100000000000001" customHeight="1">
      <c r="A23" s="122" t="str">
        <f>HYPERLINK("#'24.22.ENG'!A1",'24.22.ENG'!$A$1)</f>
        <v>24.22. Enrolled in doctoral studies and registered doctoral dissertations by higher education institutions</v>
      </c>
    </row>
    <row r="24" spans="1:1" ht="17.100000000000001" customHeight="1">
      <c r="A24" s="122" t="str">
        <f>HYPERLINK("#'24.23.ENG'!A1",'24.23.ENG'!$A$1)</f>
        <v>24.23. Enrolled in master of science, master and specialist studies by sex and age in the academic year 2015/2016</v>
      </c>
    </row>
    <row r="25" spans="1:1" ht="17.100000000000001" customHeight="1">
      <c r="A25" s="122" t="str">
        <f>HYPERLINK("#'24.24.ENG'!A1",'24.24.ENG'!$A$1)</f>
        <v>24.24. Doctoral candidates by sex and age in the academic year 2015/2016</v>
      </c>
    </row>
    <row r="26" spans="1:1" ht="17.100000000000001" customHeight="1">
      <c r="A26" s="122" t="str">
        <f>HYPERLINK("#'24.25.ENG'!A1",'24.25.ENG'!$A$1)</f>
        <v>24.25. Masters of science, masters, specialists and doctors of science</v>
      </c>
    </row>
    <row r="27" spans="1:1" ht="17.100000000000001" customHeight="1">
      <c r="A27" s="122" t="str">
        <f>HYPERLINK("#'24.26.ENG'!A1",'24.26.ENG'!$A$1)</f>
        <v>24.26. Masters of science, masters, specialists and doctors of science by field of study, 2016</v>
      </c>
    </row>
    <row r="28" spans="1:1" ht="17.100000000000001" customHeight="1">
      <c r="A28" s="122" t="str">
        <f>HYPERLINK("#'24.27.ENG'!A1",'24.27.ENG'!$A$1)</f>
        <v>24.27. Teachers and assistants by form of property of higher education institution</v>
      </c>
    </row>
    <row r="29" spans="1:1" ht="17.100000000000001" customHeight="1">
      <c r="A29" s="122" t="str">
        <f>HYPERLINK("#'24.28.ENG'!A1",'24.28.ENG'!$A$1)</f>
        <v>24.28. Boarding homes for pupils and students, users by sex and type of school they attend</v>
      </c>
    </row>
    <row r="30" spans="1:1" ht="17.100000000000001" customHeight="1">
      <c r="A30" s="122" t="str">
        <f>HYPERLINK("#'24.29.ENG'!A1",'24.29.ENG'!$A$1)</f>
        <v>24.29. Boarding homes for pupils, users by sex and type of school they attend</v>
      </c>
    </row>
    <row r="31" spans="1:1" ht="17.100000000000001" customHeight="1">
      <c r="A31" s="122" t="str">
        <f>HYPERLINK("#'24.30.ENG'!A1",'24.30.ENG'!$A$1)</f>
        <v>24.30. Boarding homes for students, users by sex and type of school they attend</v>
      </c>
    </row>
    <row r="32" spans="1:1" ht="17.100000000000001" customHeight="1">
      <c r="A32" s="122" t="str">
        <f>HYPERLINK("#'24.31.ENG'!A1",'24.31.ENG'!$A$1)</f>
        <v>24.31. Employees in boarding homes for pupils and students</v>
      </c>
    </row>
  </sheetData>
  <customSheetViews>
    <customSheetView guid="{3FB9FB02-A7E5-4F69-B0B2-D91D85FEF9AA}" showPageBreaks="1">
      <selection activeCell="C13" sqref="C13"/>
      <pageMargins left="0.70866141732283472" right="0.70866141732283472"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42E4ABD7-0ABC-4214-A412-72C094DEFBBC}">
      <selection activeCell="A21" sqref="A21"/>
      <pageMargins left="0.7" right="0.7" top="0.75" bottom="0.75" header="0.3" footer="0.3"/>
      <pageSetup paperSize="9" orientation="landscape" r:id="rId2"/>
      <headerFooter>
        <oddFooter>&amp;L&amp;"Arial,Regular"&amp;8Statistical Yearbook of Republika Srpska 2013&amp;C&amp;"Arial,Regular"&amp;8Page &amp;P of &amp;N</oddFooter>
      </headerFooter>
    </customSheetView>
    <customSheetView guid="{4D7B2036-8A39-49B8-9E1C-C24AE046C6FD}">
      <selection activeCell="A12" sqref="A12"/>
      <pageMargins left="0.7" right="0.7" top="0.75" bottom="0.75" header="0.3" footer="0.3"/>
      <pageSetup paperSize="9" orientation="landscape" r:id="rId3"/>
      <headerFooter>
        <oddFooter>&amp;L&amp;"Arial,Regular"&amp;8Statistical Yearbook of Republika Srpska 2013&amp;C&amp;"Arial,Regular"&amp;8Page &amp;P of &amp;N</oddFooter>
      </headerFooter>
    </customSheetView>
    <customSheetView guid="{2D6A37C9-207F-4F12-81DE-5F56F88F1849}">
      <selection activeCell="A2" sqref="A2"/>
      <pageMargins left="0.7" right="0.7" top="0.75" bottom="0.75" header="0.3" footer="0.3"/>
      <pageSetup paperSize="0" orientation="portrait" horizontalDpi="0" verticalDpi="0" copies="0" r:id="rId4"/>
      <headerFooter>
        <oddFooter>&amp;L&amp;"Arial,Regular"&amp;8Statistical Yearbook of Republika Srpska 2013&amp;C&amp;"Arial,Regular"&amp;8Page &amp;P of &amp;N</oddFooter>
      </headerFooter>
    </customSheetView>
    <customSheetView guid="{A965781B-9D43-4AFA-A1E6-6168CBD4390E}">
      <selection activeCell="A2" sqref="A2"/>
      <pageMargins left="0.7" right="0.7" top="0.75" bottom="0.75" header="0.3" footer="0.3"/>
      <pageSetup paperSize="9" orientation="landscape" r:id="rId5"/>
      <headerFooter>
        <oddFooter>&amp;L&amp;"Arial,Regular"&amp;8Statistical Yearbook of Republika Srpska 2013&amp;C&amp;"Arial,Regular"&amp;8Page &amp;P of &amp;N</oddFooter>
      </headerFooter>
    </customSheetView>
    <customSheetView guid="{76F45416-FF74-4A55-AAB4-91CFD0DCF9E9}">
      <selection activeCell="A23" sqref="A23"/>
      <pageMargins left="0.7" right="0.7" top="0.75" bottom="0.75" header="0.3" footer="0.3"/>
      <pageSetup paperSize="9" orientation="landscape" r:id="rId6"/>
      <headerFooter>
        <oddFooter>&amp;L&amp;"Arial,Regular"&amp;8Statistical Yearbook of Republika Srpska 2013&amp;C&amp;"Arial,Regular"&amp;8Page &amp;P of &amp;N</oddFooter>
      </headerFooter>
    </customSheetView>
    <customSheetView guid="{FDC56E4B-E7CB-4144-926A-00E6F324B144}" showPageBreaks="1">
      <pageMargins left="0.70866141732283472" right="0.70866141732283472" top="0.74803149606299213" bottom="0.74803149606299213" header="0.31496062992125984" footer="0.31496062992125984"/>
      <pageSetup paperSize="9" orientation="landscape" r:id="rId7"/>
      <headerFooter>
        <oddFooter>&amp;L&amp;"Arial,Regular"&amp;8Statistical Yearbook of Republika Srpska 2016&amp;C&amp;"Arial,Regular"&amp;8Page &amp;P of &amp;N</oddFooter>
      </headerFooter>
    </customSheetView>
    <customSheetView guid="{ADCE9490-78F3-4B54-B85A-83CEBE106AD7}">
      <selection activeCell="A21" sqref="A21"/>
      <pageMargins left="0.7" right="0.7" top="0.75" bottom="0.75" header="0.3" footer="0.3"/>
      <pageSetup paperSize="9" orientation="landscape" r:id="rId8"/>
      <headerFooter>
        <oddFooter>&amp;L&amp;"Arial,Regular"&amp;8Statistical Yearbook of Republika Srpska 2013&amp;C&amp;"Arial,Regular"&amp;8Page &amp;P of &amp;N</oddFooter>
      </headerFooter>
    </customSheetView>
    <customSheetView guid="{384080B8-19D4-4A62-AB95-5F5001F14194}">
      <selection activeCell="A21" sqref="A21"/>
      <pageMargins left="0.7" right="0.7" top="0.75" bottom="0.75" header="0.3" footer="0.3"/>
      <pageSetup paperSize="9" orientation="landscape" r:id="rId9"/>
      <headerFooter>
        <oddFooter>&amp;L&amp;"Arial,Regular"&amp;8Statistical Yearbook of Republika Srpska 2013&amp;C&amp;"Arial,Regular"&amp;8Page &amp;P of &amp;N</oddFooter>
      </headerFooter>
    </customSheetView>
    <customSheetView guid="{67202EC8-DC93-4CA3-8C86-1DB97339CB1F}">
      <selection activeCell="A29" sqref="A29"/>
      <pageMargins left="0.7" right="0.7" top="0.75" bottom="0.75" header="0.3" footer="0.3"/>
      <pageSetup paperSize="9" orientation="landscape" r:id="rId10"/>
      <headerFooter>
        <oddFooter>&amp;L&amp;"Arial,Regular"&amp;8Statistical Yearbook of Republika Srpska 2013&amp;C&amp;"Arial,Regular"&amp;8Page &amp;P of &amp;N</oddFooter>
      </headerFooter>
    </customSheetView>
  </customSheetViews>
  <pageMargins left="0.70866141732283472" right="0.70866141732283472" top="0.74803149606299213" bottom="0.74803149606299213" header="0.31496062992125984" footer="0.31496062992125984"/>
  <pageSetup paperSize="9" orientation="landscape" r:id="rId11"/>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11"/>
  <dimension ref="A1:L14"/>
  <sheetViews>
    <sheetView zoomScaleNormal="100" workbookViewId="0">
      <selection activeCell="F11" sqref="F11"/>
    </sheetView>
  </sheetViews>
  <sheetFormatPr defaultColWidth="9.140625" defaultRowHeight="12"/>
  <cols>
    <col min="1" max="1" width="30.5703125" style="2" customWidth="1"/>
    <col min="2" max="5" width="10.28515625" style="2" customWidth="1"/>
    <col min="6" max="6" width="10.28515625" style="4" customWidth="1"/>
    <col min="7" max="11" width="10.28515625" style="2" customWidth="1"/>
    <col min="12" max="12" width="9.140625" style="4"/>
    <col min="13" max="16384" width="9.140625" style="2"/>
  </cols>
  <sheetData>
    <row r="1" spans="1:11">
      <c r="A1" s="15" t="s">
        <v>220</v>
      </c>
      <c r="B1" s="67"/>
      <c r="C1" s="67"/>
      <c r="D1" s="67"/>
      <c r="E1" s="67"/>
      <c r="F1" s="67"/>
      <c r="G1" s="67"/>
      <c r="H1" s="67"/>
      <c r="I1" s="67"/>
      <c r="J1" s="67"/>
      <c r="K1" s="161"/>
    </row>
    <row r="2" spans="1:11" ht="12.75" thickBot="1">
      <c r="A2" s="7"/>
      <c r="B2" s="67"/>
      <c r="C2" s="67"/>
      <c r="D2" s="67"/>
      <c r="E2" s="67"/>
      <c r="F2" s="67"/>
      <c r="G2" s="67"/>
      <c r="H2" s="67"/>
      <c r="I2" s="67"/>
      <c r="J2" s="67"/>
      <c r="K2" s="5" t="s">
        <v>174</v>
      </c>
    </row>
    <row r="3" spans="1:11" ht="27.75" customHeight="1" thickTop="1">
      <c r="A3" s="206"/>
      <c r="B3" s="207" t="s">
        <v>219</v>
      </c>
      <c r="C3" s="207" t="s">
        <v>22</v>
      </c>
      <c r="D3" s="207" t="s">
        <v>23</v>
      </c>
      <c r="E3" s="207" t="s">
        <v>127</v>
      </c>
      <c r="F3" s="207" t="s">
        <v>136</v>
      </c>
      <c r="G3" s="207" t="s">
        <v>153</v>
      </c>
      <c r="H3" s="207" t="s">
        <v>161</v>
      </c>
      <c r="I3" s="208" t="s">
        <v>173</v>
      </c>
      <c r="J3" s="208" t="s">
        <v>255</v>
      </c>
      <c r="K3" s="208" t="s">
        <v>264</v>
      </c>
    </row>
    <row r="4" spans="1:11" ht="24">
      <c r="A4" s="209" t="s">
        <v>124</v>
      </c>
      <c r="B4" s="97">
        <v>21</v>
      </c>
      <c r="C4" s="97">
        <v>25</v>
      </c>
      <c r="D4" s="97">
        <v>24</v>
      </c>
      <c r="E4" s="97">
        <v>26</v>
      </c>
      <c r="F4" s="97">
        <v>24</v>
      </c>
      <c r="G4" s="97">
        <v>24</v>
      </c>
      <c r="H4" s="97">
        <v>22</v>
      </c>
      <c r="I4" s="97">
        <v>21</v>
      </c>
      <c r="J4" s="97">
        <v>20</v>
      </c>
      <c r="K4" s="97">
        <v>21</v>
      </c>
    </row>
    <row r="5" spans="1:11" ht="15" customHeight="1">
      <c r="A5" s="210" t="s">
        <v>42</v>
      </c>
      <c r="B5" s="97">
        <v>32969</v>
      </c>
      <c r="C5" s="97">
        <v>35099</v>
      </c>
      <c r="D5" s="97">
        <v>41246</v>
      </c>
      <c r="E5" s="97">
        <v>43928</v>
      </c>
      <c r="F5" s="97">
        <v>45966</v>
      </c>
      <c r="G5" s="97">
        <v>46547</v>
      </c>
      <c r="H5" s="97">
        <v>44720</v>
      </c>
      <c r="I5" s="97">
        <v>41988</v>
      </c>
      <c r="J5" s="97">
        <v>39735</v>
      </c>
      <c r="K5" s="97">
        <v>37390</v>
      </c>
    </row>
    <row r="6" spans="1:11" ht="15" customHeight="1">
      <c r="A6" s="211" t="s">
        <v>182</v>
      </c>
      <c r="B6" s="97">
        <v>18115</v>
      </c>
      <c r="C6" s="97">
        <v>19321</v>
      </c>
      <c r="D6" s="97">
        <v>23358</v>
      </c>
      <c r="E6" s="97">
        <v>24799</v>
      </c>
      <c r="F6" s="97">
        <v>25594</v>
      </c>
      <c r="G6" s="97">
        <v>25827</v>
      </c>
      <c r="H6" s="97">
        <v>24588</v>
      </c>
      <c r="I6" s="97">
        <v>23327</v>
      </c>
      <c r="J6" s="97">
        <v>22202</v>
      </c>
      <c r="K6" s="97">
        <v>20982</v>
      </c>
    </row>
    <row r="7" spans="1:11" ht="15" customHeight="1">
      <c r="A7" s="211" t="s">
        <v>69</v>
      </c>
      <c r="B7" s="97">
        <v>22191</v>
      </c>
      <c r="C7" s="97">
        <v>26568</v>
      </c>
      <c r="D7" s="97">
        <v>34647</v>
      </c>
      <c r="E7" s="97">
        <v>38327</v>
      </c>
      <c r="F7" s="97">
        <v>40861</v>
      </c>
      <c r="G7" s="97">
        <v>40404</v>
      </c>
      <c r="H7" s="97">
        <v>38960</v>
      </c>
      <c r="I7" s="97">
        <v>37342</v>
      </c>
      <c r="J7" s="97">
        <v>35210</v>
      </c>
      <c r="K7" s="97">
        <v>33611</v>
      </c>
    </row>
    <row r="8" spans="1:11" ht="15" customHeight="1">
      <c r="A8" s="212" t="s">
        <v>182</v>
      </c>
      <c r="B8" s="97">
        <v>12585</v>
      </c>
      <c r="C8" s="97">
        <v>14976</v>
      </c>
      <c r="D8" s="97">
        <v>19769</v>
      </c>
      <c r="E8" s="97">
        <v>21688</v>
      </c>
      <c r="F8" s="97">
        <v>22964</v>
      </c>
      <c r="G8" s="97">
        <v>22696</v>
      </c>
      <c r="H8" s="97">
        <v>21610</v>
      </c>
      <c r="I8" s="97">
        <v>20835</v>
      </c>
      <c r="J8" s="97">
        <v>19771</v>
      </c>
      <c r="K8" s="97">
        <v>19000</v>
      </c>
    </row>
    <row r="9" spans="1:11" ht="15" customHeight="1">
      <c r="A9" s="210" t="s">
        <v>43</v>
      </c>
      <c r="B9" s="97">
        <v>1576</v>
      </c>
      <c r="C9" s="97">
        <v>1512</v>
      </c>
      <c r="D9" s="97">
        <v>1383</v>
      </c>
      <c r="E9" s="97">
        <v>1479</v>
      </c>
      <c r="F9" s="97">
        <v>1566</v>
      </c>
      <c r="G9" s="97">
        <v>1616</v>
      </c>
      <c r="H9" s="97">
        <v>1674</v>
      </c>
      <c r="I9" s="97">
        <v>1761</v>
      </c>
      <c r="J9" s="97">
        <v>1784</v>
      </c>
      <c r="K9" s="97">
        <v>1837</v>
      </c>
    </row>
    <row r="10" spans="1:11" ht="15" customHeight="1">
      <c r="A10" s="211" t="s">
        <v>203</v>
      </c>
      <c r="B10" s="97">
        <v>769</v>
      </c>
      <c r="C10" s="97">
        <v>757</v>
      </c>
      <c r="D10" s="97">
        <v>715</v>
      </c>
      <c r="E10" s="97">
        <v>853</v>
      </c>
      <c r="F10" s="97">
        <v>875</v>
      </c>
      <c r="G10" s="97">
        <v>968</v>
      </c>
      <c r="H10" s="97">
        <v>1009</v>
      </c>
      <c r="I10" s="97">
        <v>1085</v>
      </c>
      <c r="J10" s="97">
        <v>1036</v>
      </c>
      <c r="K10" s="97">
        <v>1039</v>
      </c>
    </row>
    <row r="11" spans="1:11" ht="15" customHeight="1">
      <c r="A11" s="210" t="s">
        <v>44</v>
      </c>
      <c r="B11" s="97">
        <v>1031</v>
      </c>
      <c r="C11" s="97">
        <v>1102</v>
      </c>
      <c r="D11" s="97">
        <v>1073</v>
      </c>
      <c r="E11" s="97">
        <v>1138</v>
      </c>
      <c r="F11" s="97">
        <v>1158</v>
      </c>
      <c r="G11" s="97">
        <v>1173</v>
      </c>
      <c r="H11" s="97">
        <v>1128</v>
      </c>
      <c r="I11" s="97">
        <v>1060</v>
      </c>
      <c r="J11" s="97">
        <v>1049</v>
      </c>
      <c r="K11" s="97">
        <v>1087</v>
      </c>
    </row>
    <row r="12" spans="1:11" ht="15" customHeight="1">
      <c r="A12" s="211" t="s">
        <v>203</v>
      </c>
      <c r="B12" s="97">
        <v>665</v>
      </c>
      <c r="C12" s="97">
        <v>679</v>
      </c>
      <c r="D12" s="97">
        <v>708</v>
      </c>
      <c r="E12" s="97">
        <v>813</v>
      </c>
      <c r="F12" s="97">
        <v>807</v>
      </c>
      <c r="G12" s="97">
        <v>810</v>
      </c>
      <c r="H12" s="97">
        <v>779</v>
      </c>
      <c r="I12" s="97">
        <v>761</v>
      </c>
      <c r="J12" s="97">
        <v>735</v>
      </c>
      <c r="K12" s="97">
        <v>741</v>
      </c>
    </row>
    <row r="13" spans="1:11">
      <c r="A13" s="67"/>
      <c r="B13" s="67"/>
      <c r="C13" s="67"/>
      <c r="D13" s="67"/>
      <c r="E13" s="67"/>
      <c r="F13" s="68"/>
      <c r="G13" s="67"/>
      <c r="H13" s="67"/>
      <c r="I13" s="67"/>
      <c r="J13" s="67"/>
      <c r="K13" s="67"/>
    </row>
    <row r="14" spans="1:11">
      <c r="A14" s="12" t="s">
        <v>197</v>
      </c>
      <c r="B14" s="67"/>
      <c r="C14" s="67"/>
      <c r="D14" s="67"/>
      <c r="E14" s="67"/>
      <c r="F14" s="68"/>
      <c r="G14" s="67"/>
      <c r="H14" s="67"/>
      <c r="I14" s="67"/>
      <c r="J14" s="67"/>
      <c r="K14" s="67"/>
    </row>
  </sheetData>
  <customSheetViews>
    <customSheetView guid="{3FB9FB02-A7E5-4F69-B0B2-D91D85FEF9AA}">
      <selection activeCell="H20" sqref="H20"/>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K4" sqref="K4:K8"/>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B19" sqref="B19"/>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H19" sqref="H19"/>
      <pageMargins left="0.31496062992125984" right="0.31496062992125984" top="0.74803149606299213" bottom="0.74803149606299213" header="0.31496062992125984" footer="0.31496062992125984"/>
      <pageSetup orientation="portrait"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L42" sqref="L42"/>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pane ySplit="4" topLeftCell="A5" activePane="bottomLeft" state="frozen"/>
      <selection pane="bottomLeft" activeCell="L42" sqref="L42"/>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I18" sqref="I18"/>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H2" sqref="H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L11" sqref="L11"/>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K2" location="'Lista tabela'!A1" display="Lista tabela"/>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14"/>
  <dimension ref="A1:Z44"/>
  <sheetViews>
    <sheetView zoomScale="110" zoomScaleNormal="85" workbookViewId="0">
      <pane ySplit="4" topLeftCell="A5" activePane="bottomLeft" state="frozen"/>
      <selection pane="bottomLeft" activeCell="L26" sqref="L26"/>
    </sheetView>
  </sheetViews>
  <sheetFormatPr defaultColWidth="9.140625" defaultRowHeight="12"/>
  <cols>
    <col min="1" max="1" width="35.42578125" style="2" customWidth="1"/>
    <col min="2" max="2" width="6.5703125" style="2" customWidth="1"/>
    <col min="3" max="3" width="6.85546875" style="2" customWidth="1"/>
    <col min="4" max="4" width="7.42578125" style="2" customWidth="1"/>
    <col min="5" max="5" width="5.85546875" style="2" customWidth="1"/>
    <col min="6" max="6" width="6" style="2" customWidth="1"/>
    <col min="7" max="7" width="7.7109375" style="2" customWidth="1"/>
    <col min="8" max="8" width="5.5703125" style="4" customWidth="1"/>
    <col min="9" max="9" width="6" style="2" customWidth="1"/>
    <col min="10" max="10" width="7.7109375" style="2" customWidth="1"/>
    <col min="11" max="11" width="5.5703125" style="2" customWidth="1"/>
    <col min="12" max="12" width="6" style="2" customWidth="1"/>
    <col min="13" max="13" width="7.7109375" style="2" customWidth="1"/>
    <col min="14" max="14" width="5.85546875" style="2" customWidth="1"/>
    <col min="15" max="15" width="6" style="2" customWidth="1"/>
    <col min="16" max="16" width="7.7109375" style="2" customWidth="1"/>
    <col min="17" max="17" width="5.85546875" style="2" customWidth="1"/>
    <col min="18" max="18" width="6" style="2" customWidth="1"/>
    <col min="19" max="22" width="7.7109375" style="2" customWidth="1"/>
    <col min="23" max="23" width="5.85546875" style="2" customWidth="1"/>
    <col min="24" max="24" width="6" style="2" customWidth="1"/>
    <col min="25" max="25" width="7.7109375" style="2" customWidth="1"/>
    <col min="26" max="16384" width="9.140625" style="2"/>
  </cols>
  <sheetData>
    <row r="1" spans="1:25" s="3" customFormat="1" ht="20.100000000000001" customHeight="1">
      <c r="A1" s="15" t="s">
        <v>221</v>
      </c>
      <c r="B1" s="16"/>
      <c r="C1" s="16"/>
      <c r="E1" s="16"/>
      <c r="F1" s="16"/>
    </row>
    <row r="2" spans="1:25" ht="12.75" thickBot="1">
      <c r="A2" s="16"/>
      <c r="B2" s="16"/>
      <c r="D2" s="5"/>
      <c r="E2" s="16"/>
      <c r="P2" s="5"/>
      <c r="S2" s="5"/>
      <c r="T2" s="5"/>
      <c r="U2" s="5"/>
      <c r="V2" s="5"/>
      <c r="Y2" s="5" t="s">
        <v>122</v>
      </c>
    </row>
    <row r="3" spans="1:25" ht="24" customHeight="1" thickTop="1">
      <c r="A3" s="283" t="s">
        <v>41</v>
      </c>
      <c r="B3" s="290" t="s">
        <v>23</v>
      </c>
      <c r="C3" s="291"/>
      <c r="D3" s="291"/>
      <c r="E3" s="290" t="s">
        <v>127</v>
      </c>
      <c r="F3" s="291"/>
      <c r="G3" s="291"/>
      <c r="H3" s="290" t="s">
        <v>136</v>
      </c>
      <c r="I3" s="291"/>
      <c r="J3" s="291"/>
      <c r="K3" s="290" t="s">
        <v>153</v>
      </c>
      <c r="L3" s="291"/>
      <c r="M3" s="291"/>
      <c r="N3" s="290" t="s">
        <v>161</v>
      </c>
      <c r="O3" s="291"/>
      <c r="P3" s="291"/>
      <c r="Q3" s="290" t="s">
        <v>173</v>
      </c>
      <c r="R3" s="291"/>
      <c r="S3" s="291"/>
      <c r="T3" s="290" t="s">
        <v>255</v>
      </c>
      <c r="U3" s="291"/>
      <c r="V3" s="291"/>
      <c r="W3" s="290" t="s">
        <v>264</v>
      </c>
      <c r="X3" s="291"/>
      <c r="Y3" s="291"/>
    </row>
    <row r="4" spans="1:25" ht="24" customHeight="1">
      <c r="A4" s="284"/>
      <c r="B4" s="138" t="s">
        <v>162</v>
      </c>
      <c r="C4" s="205" t="s">
        <v>256</v>
      </c>
      <c r="D4" s="53" t="s">
        <v>163</v>
      </c>
      <c r="E4" s="124" t="s">
        <v>164</v>
      </c>
      <c r="F4" s="53" t="s">
        <v>257</v>
      </c>
      <c r="G4" s="53" t="s">
        <v>163</v>
      </c>
      <c r="H4" s="124" t="s">
        <v>164</v>
      </c>
      <c r="I4" s="53" t="s">
        <v>257</v>
      </c>
      <c r="J4" s="53" t="s">
        <v>163</v>
      </c>
      <c r="K4" s="124" t="s">
        <v>164</v>
      </c>
      <c r="L4" s="53" t="s">
        <v>257</v>
      </c>
      <c r="M4" s="53" t="s">
        <v>163</v>
      </c>
      <c r="N4" s="124" t="s">
        <v>164</v>
      </c>
      <c r="O4" s="53" t="s">
        <v>257</v>
      </c>
      <c r="P4" s="53" t="s">
        <v>163</v>
      </c>
      <c r="Q4" s="124" t="s">
        <v>164</v>
      </c>
      <c r="R4" s="53" t="s">
        <v>257</v>
      </c>
      <c r="S4" s="53" t="s">
        <v>163</v>
      </c>
      <c r="T4" s="124" t="s">
        <v>164</v>
      </c>
      <c r="U4" s="242" t="s">
        <v>257</v>
      </c>
      <c r="V4" s="242" t="s">
        <v>163</v>
      </c>
      <c r="W4" s="124" t="s">
        <v>164</v>
      </c>
      <c r="X4" s="53" t="s">
        <v>257</v>
      </c>
      <c r="Y4" s="53" t="s">
        <v>163</v>
      </c>
    </row>
    <row r="5" spans="1:25" ht="17.100000000000001" customHeight="1">
      <c r="A5" s="39" t="s">
        <v>40</v>
      </c>
      <c r="B5" s="38">
        <v>24</v>
      </c>
      <c r="C5" s="38">
        <v>41246</v>
      </c>
      <c r="D5" s="14">
        <v>2456</v>
      </c>
      <c r="E5" s="2">
        <v>26</v>
      </c>
      <c r="F5" s="14">
        <v>43928</v>
      </c>
      <c r="G5" s="58">
        <v>2617</v>
      </c>
      <c r="H5" s="67">
        <v>24</v>
      </c>
      <c r="I5" s="75">
        <v>45966</v>
      </c>
      <c r="J5" s="75">
        <v>2724</v>
      </c>
      <c r="K5" s="75">
        <v>24</v>
      </c>
      <c r="L5" s="75">
        <v>46547</v>
      </c>
      <c r="M5" s="75">
        <v>2789</v>
      </c>
      <c r="N5" s="75">
        <v>22</v>
      </c>
      <c r="O5" s="75">
        <v>44720</v>
      </c>
      <c r="P5" s="75">
        <v>2802</v>
      </c>
      <c r="Q5" s="61">
        <v>21</v>
      </c>
      <c r="R5" s="61">
        <v>41988</v>
      </c>
      <c r="S5" s="61">
        <v>2821</v>
      </c>
      <c r="T5" s="67">
        <v>20</v>
      </c>
      <c r="U5" s="61">
        <v>39735</v>
      </c>
      <c r="V5" s="61">
        <v>2833</v>
      </c>
      <c r="W5" s="67">
        <v>21</v>
      </c>
      <c r="X5" s="61">
        <v>37390</v>
      </c>
      <c r="Y5" s="246">
        <v>2924</v>
      </c>
    </row>
    <row r="6" spans="1:25" ht="15" customHeight="1">
      <c r="A6" s="27"/>
      <c r="B6" s="37"/>
      <c r="C6" s="38"/>
      <c r="D6" s="14"/>
      <c r="E6" s="10"/>
      <c r="F6" s="14"/>
      <c r="G6" s="14"/>
      <c r="H6" s="10"/>
      <c r="I6" s="14"/>
      <c r="J6" s="14"/>
      <c r="K6" s="75"/>
      <c r="L6" s="75"/>
      <c r="M6" s="75"/>
      <c r="N6" s="75"/>
      <c r="O6" s="75"/>
      <c r="P6" s="75"/>
      <c r="Q6" s="75"/>
      <c r="R6" s="75"/>
      <c r="S6" s="75"/>
      <c r="T6" s="61"/>
      <c r="U6" s="61"/>
      <c r="V6" s="61"/>
      <c r="W6" s="61"/>
      <c r="X6" s="61"/>
      <c r="Y6" s="246"/>
    </row>
    <row r="7" spans="1:25" ht="17.100000000000001" customHeight="1">
      <c r="A7" s="40" t="s">
        <v>55</v>
      </c>
      <c r="B7" s="37">
        <v>15</v>
      </c>
      <c r="C7" s="38">
        <v>5393</v>
      </c>
      <c r="D7" s="14">
        <v>278</v>
      </c>
      <c r="E7" s="10">
        <v>17</v>
      </c>
      <c r="F7" s="14">
        <v>5520</v>
      </c>
      <c r="G7" s="58">
        <v>289</v>
      </c>
      <c r="H7" s="68">
        <v>15</v>
      </c>
      <c r="I7" s="67">
        <v>5706</v>
      </c>
      <c r="J7" s="75">
        <v>284</v>
      </c>
      <c r="K7" s="75">
        <v>15</v>
      </c>
      <c r="L7" s="75">
        <v>6036</v>
      </c>
      <c r="M7" s="75">
        <v>326</v>
      </c>
      <c r="N7" s="75">
        <v>12</v>
      </c>
      <c r="O7" s="75">
        <v>5009</v>
      </c>
      <c r="P7" s="75">
        <v>216</v>
      </c>
      <c r="Q7" s="61">
        <v>12</v>
      </c>
      <c r="R7" s="61">
        <v>4466</v>
      </c>
      <c r="S7" s="61">
        <v>235</v>
      </c>
      <c r="T7" s="61">
        <v>11</v>
      </c>
      <c r="U7" s="61">
        <v>4329</v>
      </c>
      <c r="V7" s="61">
        <v>243</v>
      </c>
      <c r="W7" s="61">
        <v>12</v>
      </c>
      <c r="X7" s="61">
        <v>3945</v>
      </c>
      <c r="Y7" s="246">
        <v>252</v>
      </c>
    </row>
    <row r="8" spans="1:25" ht="17.100000000000001" customHeight="1">
      <c r="A8" s="65" t="s">
        <v>155</v>
      </c>
      <c r="B8" s="60">
        <v>1</v>
      </c>
      <c r="C8" s="61">
        <v>888</v>
      </c>
      <c r="D8" s="61">
        <v>27</v>
      </c>
      <c r="E8" s="60">
        <v>1</v>
      </c>
      <c r="F8" s="63">
        <v>1139</v>
      </c>
      <c r="G8" s="64">
        <v>35</v>
      </c>
      <c r="H8" s="60">
        <v>1</v>
      </c>
      <c r="I8" s="63">
        <v>637</v>
      </c>
      <c r="J8" s="63">
        <v>38</v>
      </c>
      <c r="K8" s="61">
        <v>1</v>
      </c>
      <c r="L8" s="61">
        <v>891</v>
      </c>
      <c r="M8" s="61">
        <v>39</v>
      </c>
      <c r="N8" s="61">
        <v>1</v>
      </c>
      <c r="O8" s="63">
        <v>823</v>
      </c>
      <c r="P8" s="63">
        <v>33</v>
      </c>
      <c r="Q8" s="61">
        <v>1</v>
      </c>
      <c r="R8" s="61">
        <v>815</v>
      </c>
      <c r="S8" s="61">
        <v>38</v>
      </c>
      <c r="T8" s="61">
        <v>1</v>
      </c>
      <c r="U8" s="157">
        <v>930</v>
      </c>
      <c r="V8" s="157">
        <v>38</v>
      </c>
      <c r="W8" s="61">
        <v>1</v>
      </c>
      <c r="X8" s="157">
        <v>820</v>
      </c>
      <c r="Y8" s="247">
        <v>44</v>
      </c>
    </row>
    <row r="9" spans="1:25" ht="17.100000000000001" customHeight="1">
      <c r="A9" s="65" t="s">
        <v>45</v>
      </c>
      <c r="B9" s="60">
        <v>1</v>
      </c>
      <c r="C9" s="61">
        <v>179</v>
      </c>
      <c r="D9" s="61">
        <v>39</v>
      </c>
      <c r="E9" s="60">
        <v>1</v>
      </c>
      <c r="F9" s="63">
        <v>106</v>
      </c>
      <c r="G9" s="64">
        <v>1</v>
      </c>
      <c r="H9" s="60" t="s">
        <v>1</v>
      </c>
      <c r="I9" s="128" t="s">
        <v>1</v>
      </c>
      <c r="J9" s="128" t="s">
        <v>1</v>
      </c>
      <c r="K9" s="61" t="s">
        <v>1</v>
      </c>
      <c r="L9" s="61" t="s">
        <v>1</v>
      </c>
      <c r="M9" s="61" t="s">
        <v>1</v>
      </c>
      <c r="N9" s="61" t="s">
        <v>1</v>
      </c>
      <c r="O9" s="61" t="s">
        <v>1</v>
      </c>
      <c r="P9" s="61" t="s">
        <v>1</v>
      </c>
      <c r="Q9" s="61" t="s">
        <v>1</v>
      </c>
      <c r="R9" s="61" t="s">
        <v>1</v>
      </c>
      <c r="S9" s="61" t="s">
        <v>1</v>
      </c>
      <c r="T9" s="61" t="s">
        <v>1</v>
      </c>
      <c r="U9" s="61"/>
      <c r="V9" s="61" t="s">
        <v>1</v>
      </c>
      <c r="W9" s="61" t="s">
        <v>1</v>
      </c>
      <c r="X9" s="61" t="s">
        <v>1</v>
      </c>
      <c r="Y9" s="246" t="s">
        <v>1</v>
      </c>
    </row>
    <row r="10" spans="1:25" ht="17.100000000000001" customHeight="1">
      <c r="A10" s="65" t="s">
        <v>156</v>
      </c>
      <c r="B10" s="60">
        <v>1</v>
      </c>
      <c r="C10" s="61">
        <v>350</v>
      </c>
      <c r="D10" s="61">
        <v>5</v>
      </c>
      <c r="E10" s="60">
        <v>1</v>
      </c>
      <c r="F10" s="63">
        <v>303</v>
      </c>
      <c r="G10" s="64">
        <v>12</v>
      </c>
      <c r="H10" s="60">
        <v>1</v>
      </c>
      <c r="I10" s="63">
        <v>307</v>
      </c>
      <c r="J10" s="63">
        <v>5</v>
      </c>
      <c r="K10" s="61">
        <v>1</v>
      </c>
      <c r="L10" s="61">
        <v>305</v>
      </c>
      <c r="M10" s="61">
        <v>5</v>
      </c>
      <c r="N10" s="61">
        <v>1</v>
      </c>
      <c r="O10" s="131">
        <v>250</v>
      </c>
      <c r="P10" s="131">
        <v>5</v>
      </c>
      <c r="Q10" s="61">
        <v>1</v>
      </c>
      <c r="R10" s="61">
        <v>235</v>
      </c>
      <c r="S10" s="61">
        <v>5</v>
      </c>
      <c r="T10" s="61">
        <v>1</v>
      </c>
      <c r="U10" s="157">
        <v>225</v>
      </c>
      <c r="V10" s="157">
        <v>5</v>
      </c>
      <c r="W10" s="61">
        <v>1</v>
      </c>
      <c r="X10" s="157">
        <v>217</v>
      </c>
      <c r="Y10" s="247">
        <v>6</v>
      </c>
    </row>
    <row r="11" spans="1:25" ht="17.100000000000001" customHeight="1">
      <c r="A11" s="65" t="s">
        <v>46</v>
      </c>
      <c r="B11" s="60">
        <v>1</v>
      </c>
      <c r="C11" s="61">
        <v>883</v>
      </c>
      <c r="D11" s="61">
        <v>30</v>
      </c>
      <c r="E11" s="60">
        <v>1</v>
      </c>
      <c r="F11" s="63">
        <v>864</v>
      </c>
      <c r="G11" s="64">
        <v>38</v>
      </c>
      <c r="H11" s="60">
        <v>1</v>
      </c>
      <c r="I11" s="63">
        <v>1146</v>
      </c>
      <c r="J11" s="63">
        <v>43</v>
      </c>
      <c r="K11" s="61">
        <v>1</v>
      </c>
      <c r="L11" s="61">
        <v>1020</v>
      </c>
      <c r="M11" s="61">
        <v>47</v>
      </c>
      <c r="N11" s="61">
        <v>1</v>
      </c>
      <c r="O11" s="131">
        <v>818</v>
      </c>
      <c r="P11" s="67">
        <v>42</v>
      </c>
      <c r="Q11" s="61">
        <v>1</v>
      </c>
      <c r="R11" s="61">
        <v>629</v>
      </c>
      <c r="S11" s="61">
        <v>47</v>
      </c>
      <c r="T11" s="61">
        <v>1</v>
      </c>
      <c r="U11" s="157">
        <v>582</v>
      </c>
      <c r="V11" s="157">
        <v>38</v>
      </c>
      <c r="W11" s="61">
        <v>1</v>
      </c>
      <c r="X11" s="157">
        <v>437</v>
      </c>
      <c r="Y11" s="247">
        <v>32</v>
      </c>
    </row>
    <row r="12" spans="1:25" ht="17.100000000000001" customHeight="1">
      <c r="A12" s="65" t="s">
        <v>158</v>
      </c>
      <c r="B12" s="60">
        <v>1</v>
      </c>
      <c r="C12" s="61">
        <v>562</v>
      </c>
      <c r="D12" s="62">
        <v>11</v>
      </c>
      <c r="E12" s="60">
        <v>1</v>
      </c>
      <c r="F12" s="63">
        <v>542</v>
      </c>
      <c r="G12" s="64">
        <v>33</v>
      </c>
      <c r="H12" s="60">
        <v>1</v>
      </c>
      <c r="I12" s="63">
        <v>518</v>
      </c>
      <c r="J12" s="63">
        <v>22</v>
      </c>
      <c r="K12" s="61">
        <v>1</v>
      </c>
      <c r="L12" s="61">
        <v>419</v>
      </c>
      <c r="M12" s="61">
        <v>22</v>
      </c>
      <c r="N12" s="61">
        <v>1</v>
      </c>
      <c r="O12" s="131">
        <v>362</v>
      </c>
      <c r="P12" s="67">
        <v>20</v>
      </c>
      <c r="Q12" s="61">
        <v>1</v>
      </c>
      <c r="R12" s="61">
        <v>251</v>
      </c>
      <c r="S12" s="61">
        <v>21</v>
      </c>
      <c r="T12" s="61">
        <v>1</v>
      </c>
      <c r="U12" s="157">
        <v>288</v>
      </c>
      <c r="V12" s="157">
        <v>22</v>
      </c>
      <c r="W12" s="61">
        <v>1</v>
      </c>
      <c r="X12" s="157">
        <v>266</v>
      </c>
      <c r="Y12" s="247">
        <v>18</v>
      </c>
    </row>
    <row r="13" spans="1:25" ht="17.100000000000001" customHeight="1">
      <c r="A13" s="65" t="s">
        <v>171</v>
      </c>
      <c r="B13" s="60">
        <v>1</v>
      </c>
      <c r="C13" s="61">
        <v>502</v>
      </c>
      <c r="D13" s="62">
        <v>48</v>
      </c>
      <c r="E13" s="60">
        <v>1</v>
      </c>
      <c r="F13" s="63">
        <v>507</v>
      </c>
      <c r="G13" s="64">
        <v>57</v>
      </c>
      <c r="H13" s="60">
        <v>1</v>
      </c>
      <c r="I13" s="63">
        <v>537</v>
      </c>
      <c r="J13" s="63">
        <v>61</v>
      </c>
      <c r="K13" s="61">
        <v>1</v>
      </c>
      <c r="L13" s="61">
        <v>537</v>
      </c>
      <c r="M13" s="61">
        <v>63</v>
      </c>
      <c r="N13" s="61" t="s">
        <v>1</v>
      </c>
      <c r="O13" s="61" t="s">
        <v>1</v>
      </c>
      <c r="P13" s="61" t="s">
        <v>1</v>
      </c>
      <c r="Q13" s="61" t="s">
        <v>1</v>
      </c>
      <c r="R13" s="61" t="s">
        <v>1</v>
      </c>
      <c r="S13" s="61" t="s">
        <v>1</v>
      </c>
      <c r="T13" s="61" t="s">
        <v>1</v>
      </c>
      <c r="U13" s="61" t="s">
        <v>1</v>
      </c>
      <c r="V13" s="61" t="s">
        <v>1</v>
      </c>
      <c r="W13" s="61" t="s">
        <v>1</v>
      </c>
      <c r="X13" s="61" t="s">
        <v>1</v>
      </c>
      <c r="Y13" s="246" t="s">
        <v>1</v>
      </c>
    </row>
    <row r="14" spans="1:25" ht="17.100000000000001" customHeight="1">
      <c r="A14" s="65" t="s">
        <v>56</v>
      </c>
      <c r="B14" s="60">
        <v>1</v>
      </c>
      <c r="C14" s="61">
        <v>73</v>
      </c>
      <c r="D14" s="62">
        <v>8</v>
      </c>
      <c r="E14" s="60">
        <v>1</v>
      </c>
      <c r="F14" s="63">
        <v>81</v>
      </c>
      <c r="G14" s="64">
        <v>6</v>
      </c>
      <c r="H14" s="60">
        <v>1</v>
      </c>
      <c r="I14" s="63">
        <v>88</v>
      </c>
      <c r="J14" s="63">
        <v>9</v>
      </c>
      <c r="K14" s="61">
        <v>1</v>
      </c>
      <c r="L14" s="61">
        <v>166</v>
      </c>
      <c r="M14" s="61">
        <v>12</v>
      </c>
      <c r="N14" s="140">
        <v>1</v>
      </c>
      <c r="O14" s="131">
        <v>137</v>
      </c>
      <c r="P14" s="63">
        <v>12</v>
      </c>
      <c r="Q14" s="61">
        <v>1</v>
      </c>
      <c r="R14" s="61">
        <v>106</v>
      </c>
      <c r="S14" s="61">
        <v>15</v>
      </c>
      <c r="T14" s="61">
        <v>1</v>
      </c>
      <c r="U14" s="157">
        <v>88</v>
      </c>
      <c r="V14" s="157">
        <v>13</v>
      </c>
      <c r="W14" s="61">
        <v>1</v>
      </c>
      <c r="X14" s="157">
        <v>87</v>
      </c>
      <c r="Y14" s="247">
        <v>13</v>
      </c>
    </row>
    <row r="15" spans="1:25" ht="17.100000000000001" customHeight="1">
      <c r="A15" s="65" t="s">
        <v>47</v>
      </c>
      <c r="B15" s="60">
        <v>1</v>
      </c>
      <c r="C15" s="61">
        <v>548</v>
      </c>
      <c r="D15" s="62">
        <v>23</v>
      </c>
      <c r="E15" s="60">
        <v>1</v>
      </c>
      <c r="F15" s="63">
        <v>644</v>
      </c>
      <c r="G15" s="64">
        <v>24</v>
      </c>
      <c r="H15" s="60">
        <v>1</v>
      </c>
      <c r="I15" s="63">
        <v>842</v>
      </c>
      <c r="J15" s="63">
        <v>26</v>
      </c>
      <c r="K15" s="61">
        <v>1</v>
      </c>
      <c r="L15" s="61">
        <v>859</v>
      </c>
      <c r="M15" s="61">
        <v>27</v>
      </c>
      <c r="N15" s="61">
        <v>1</v>
      </c>
      <c r="O15" s="131">
        <v>906</v>
      </c>
      <c r="P15" s="131">
        <v>22</v>
      </c>
      <c r="Q15" s="61">
        <v>1</v>
      </c>
      <c r="R15" s="61">
        <v>952</v>
      </c>
      <c r="S15" s="61">
        <v>22</v>
      </c>
      <c r="T15" s="61">
        <v>1</v>
      </c>
      <c r="U15" s="157">
        <v>927</v>
      </c>
      <c r="V15" s="157">
        <v>22</v>
      </c>
      <c r="W15" s="61">
        <v>1</v>
      </c>
      <c r="X15" s="157">
        <v>779</v>
      </c>
      <c r="Y15" s="247">
        <v>21</v>
      </c>
    </row>
    <row r="16" spans="1:25" ht="17.100000000000001" customHeight="1">
      <c r="A16" s="65" t="s">
        <v>172</v>
      </c>
      <c r="B16" s="60">
        <v>1</v>
      </c>
      <c r="C16" s="61">
        <v>302</v>
      </c>
      <c r="D16" s="62">
        <v>26</v>
      </c>
      <c r="E16" s="60">
        <v>1</v>
      </c>
      <c r="F16" s="63">
        <v>355</v>
      </c>
      <c r="G16" s="64">
        <v>33</v>
      </c>
      <c r="H16" s="60">
        <v>1</v>
      </c>
      <c r="I16" s="63">
        <v>305</v>
      </c>
      <c r="J16" s="63">
        <v>22</v>
      </c>
      <c r="K16" s="61">
        <v>1</v>
      </c>
      <c r="L16" s="61">
        <v>225</v>
      </c>
      <c r="M16" s="61">
        <v>32</v>
      </c>
      <c r="N16" s="61" t="s">
        <v>1</v>
      </c>
      <c r="O16" s="61" t="s">
        <v>1</v>
      </c>
      <c r="P16" s="61" t="s">
        <v>1</v>
      </c>
      <c r="Q16" s="61" t="s">
        <v>1</v>
      </c>
      <c r="R16" s="61" t="s">
        <v>1</v>
      </c>
      <c r="S16" s="61" t="s">
        <v>1</v>
      </c>
      <c r="T16" s="61" t="s">
        <v>1</v>
      </c>
      <c r="U16" s="61" t="s">
        <v>1</v>
      </c>
      <c r="V16" s="61" t="s">
        <v>1</v>
      </c>
      <c r="W16" s="61" t="s">
        <v>1</v>
      </c>
      <c r="X16" s="61" t="s">
        <v>1</v>
      </c>
      <c r="Y16" s="246" t="s">
        <v>1</v>
      </c>
    </row>
    <row r="17" spans="1:25" ht="17.100000000000001" customHeight="1">
      <c r="A17" s="65" t="s">
        <v>128</v>
      </c>
      <c r="B17" s="60">
        <v>1</v>
      </c>
      <c r="C17" s="61">
        <v>445</v>
      </c>
      <c r="D17" s="62">
        <v>11</v>
      </c>
      <c r="E17" s="60">
        <v>1</v>
      </c>
      <c r="F17" s="63">
        <v>534</v>
      </c>
      <c r="G17" s="64">
        <v>10</v>
      </c>
      <c r="H17" s="60">
        <v>1</v>
      </c>
      <c r="I17" s="63">
        <v>615</v>
      </c>
      <c r="J17" s="63">
        <v>11</v>
      </c>
      <c r="K17" s="61">
        <v>1</v>
      </c>
      <c r="L17" s="61">
        <v>737</v>
      </c>
      <c r="M17" s="61">
        <v>11</v>
      </c>
      <c r="N17" s="61">
        <v>1</v>
      </c>
      <c r="O17" s="131">
        <v>671</v>
      </c>
      <c r="P17" s="131">
        <v>10</v>
      </c>
      <c r="Q17" s="61">
        <v>1</v>
      </c>
      <c r="R17" s="61">
        <v>498</v>
      </c>
      <c r="S17" s="61">
        <v>11</v>
      </c>
      <c r="T17" s="61">
        <v>1</v>
      </c>
      <c r="U17" s="157">
        <v>367</v>
      </c>
      <c r="V17" s="157">
        <v>16</v>
      </c>
      <c r="W17" s="61">
        <v>1</v>
      </c>
      <c r="X17" s="157">
        <v>400</v>
      </c>
      <c r="Y17" s="247">
        <v>20</v>
      </c>
    </row>
    <row r="18" spans="1:25" ht="24">
      <c r="A18" s="59" t="s">
        <v>57</v>
      </c>
      <c r="B18" s="129">
        <v>1</v>
      </c>
      <c r="C18" s="257">
        <v>106</v>
      </c>
      <c r="D18" s="260">
        <v>8</v>
      </c>
      <c r="E18" s="129">
        <v>1</v>
      </c>
      <c r="F18" s="261">
        <v>26</v>
      </c>
      <c r="G18" s="262">
        <v>2</v>
      </c>
      <c r="H18" s="129" t="s">
        <v>1</v>
      </c>
      <c r="I18" s="129" t="s">
        <v>1</v>
      </c>
      <c r="J18" s="129" t="s">
        <v>1</v>
      </c>
      <c r="K18" s="257" t="s">
        <v>1</v>
      </c>
      <c r="L18" s="257" t="s">
        <v>1</v>
      </c>
      <c r="M18" s="257" t="s">
        <v>1</v>
      </c>
      <c r="N18" s="257" t="s">
        <v>1</v>
      </c>
      <c r="O18" s="257" t="s">
        <v>1</v>
      </c>
      <c r="P18" s="257" t="s">
        <v>1</v>
      </c>
      <c r="Q18" s="257" t="s">
        <v>1</v>
      </c>
      <c r="R18" s="257" t="s">
        <v>1</v>
      </c>
      <c r="S18" s="257" t="s">
        <v>1</v>
      </c>
      <c r="T18" s="257" t="s">
        <v>1</v>
      </c>
      <c r="U18" s="257" t="s">
        <v>1</v>
      </c>
      <c r="V18" s="257" t="s">
        <v>1</v>
      </c>
      <c r="W18" s="257" t="s">
        <v>1</v>
      </c>
      <c r="X18" s="257" t="s">
        <v>1</v>
      </c>
      <c r="Y18" s="263" t="s">
        <v>1</v>
      </c>
    </row>
    <row r="19" spans="1:25" s="63" customFormat="1" ht="16.5" customHeight="1">
      <c r="A19" s="59" t="s">
        <v>132</v>
      </c>
      <c r="B19" s="60" t="s">
        <v>1</v>
      </c>
      <c r="C19" s="61" t="s">
        <v>1</v>
      </c>
      <c r="D19" s="62" t="s">
        <v>1</v>
      </c>
      <c r="E19" s="60">
        <v>1</v>
      </c>
      <c r="F19" s="63">
        <v>18</v>
      </c>
      <c r="G19" s="64">
        <v>8</v>
      </c>
      <c r="H19" s="60">
        <v>1</v>
      </c>
      <c r="I19" s="63">
        <v>29</v>
      </c>
      <c r="J19" s="63">
        <v>4</v>
      </c>
      <c r="K19" s="61">
        <v>1</v>
      </c>
      <c r="L19" s="61">
        <v>33</v>
      </c>
      <c r="M19" s="61">
        <v>5</v>
      </c>
      <c r="N19" s="61">
        <v>1</v>
      </c>
      <c r="O19" s="131">
        <v>26</v>
      </c>
      <c r="P19" s="67">
        <v>5</v>
      </c>
      <c r="Q19" s="61">
        <v>1</v>
      </c>
      <c r="R19" s="61" t="s">
        <v>1</v>
      </c>
      <c r="S19" s="61" t="s">
        <v>1</v>
      </c>
      <c r="T19" s="61" t="s">
        <v>1</v>
      </c>
      <c r="U19" s="128" t="s">
        <v>1</v>
      </c>
      <c r="V19" s="128" t="s">
        <v>1</v>
      </c>
      <c r="W19" s="61" t="s">
        <v>1</v>
      </c>
      <c r="X19" s="128" t="s">
        <v>1</v>
      </c>
      <c r="Y19" s="247" t="s">
        <v>1</v>
      </c>
    </row>
    <row r="20" spans="1:25" s="63" customFormat="1" ht="16.5" customHeight="1">
      <c r="A20" s="65" t="s">
        <v>137</v>
      </c>
      <c r="B20" s="60" t="s">
        <v>1</v>
      </c>
      <c r="C20" s="61" t="s">
        <v>1</v>
      </c>
      <c r="D20" s="62" t="s">
        <v>1</v>
      </c>
      <c r="E20" s="62" t="s">
        <v>1</v>
      </c>
      <c r="F20" s="62" t="s">
        <v>1</v>
      </c>
      <c r="G20" s="62" t="s">
        <v>1</v>
      </c>
      <c r="H20" s="60">
        <v>1</v>
      </c>
      <c r="I20" s="63">
        <v>222</v>
      </c>
      <c r="J20" s="63">
        <v>8</v>
      </c>
      <c r="K20" s="61">
        <v>1</v>
      </c>
      <c r="L20" s="61">
        <v>403</v>
      </c>
      <c r="M20" s="61">
        <v>15</v>
      </c>
      <c r="N20" s="61">
        <v>1</v>
      </c>
      <c r="O20" s="131">
        <v>560</v>
      </c>
      <c r="P20" s="67">
        <v>15</v>
      </c>
      <c r="Q20" s="61">
        <v>1</v>
      </c>
      <c r="R20" s="61">
        <v>531</v>
      </c>
      <c r="S20" s="61">
        <v>22</v>
      </c>
      <c r="T20" s="61">
        <v>1</v>
      </c>
      <c r="U20" s="157">
        <v>448</v>
      </c>
      <c r="V20" s="157">
        <v>31</v>
      </c>
      <c r="W20" s="61">
        <v>1</v>
      </c>
      <c r="X20" s="157">
        <v>489</v>
      </c>
      <c r="Y20" s="247">
        <v>25</v>
      </c>
    </row>
    <row r="21" spans="1:25" s="126" customFormat="1" ht="16.5" customHeight="1">
      <c r="A21" s="65" t="s">
        <v>159</v>
      </c>
      <c r="B21" s="60" t="s">
        <v>1</v>
      </c>
      <c r="C21" s="61" t="s">
        <v>1</v>
      </c>
      <c r="D21" s="62" t="s">
        <v>1</v>
      </c>
      <c r="E21" s="62" t="s">
        <v>1</v>
      </c>
      <c r="F21" s="62" t="s">
        <v>1</v>
      </c>
      <c r="G21" s="62" t="s">
        <v>1</v>
      </c>
      <c r="H21" s="62" t="s">
        <v>1</v>
      </c>
      <c r="I21" s="62" t="s">
        <v>1</v>
      </c>
      <c r="J21" s="62" t="s">
        <v>1</v>
      </c>
      <c r="K21" s="61">
        <v>1</v>
      </c>
      <c r="L21" s="61">
        <v>11</v>
      </c>
      <c r="M21" s="61">
        <v>8</v>
      </c>
      <c r="N21" s="140">
        <v>1</v>
      </c>
      <c r="O21" s="131">
        <v>14</v>
      </c>
      <c r="P21" s="67">
        <v>11</v>
      </c>
      <c r="Q21" s="61">
        <v>1</v>
      </c>
      <c r="R21" s="61">
        <v>18</v>
      </c>
      <c r="S21" s="61">
        <v>11</v>
      </c>
      <c r="T21" s="61">
        <v>1</v>
      </c>
      <c r="U21" s="157">
        <v>21</v>
      </c>
      <c r="V21" s="157">
        <v>11</v>
      </c>
      <c r="W21" s="61">
        <v>1</v>
      </c>
      <c r="X21" s="157">
        <v>43</v>
      </c>
      <c r="Y21" s="247">
        <v>17</v>
      </c>
    </row>
    <row r="22" spans="1:25" ht="17.100000000000001" customHeight="1">
      <c r="A22" s="65" t="s">
        <v>165</v>
      </c>
      <c r="B22" s="60">
        <v>4</v>
      </c>
      <c r="C22" s="61">
        <v>555</v>
      </c>
      <c r="D22" s="62">
        <v>42</v>
      </c>
      <c r="E22" s="60">
        <v>5</v>
      </c>
      <c r="F22" s="61">
        <v>401</v>
      </c>
      <c r="G22" s="64">
        <v>30</v>
      </c>
      <c r="H22" s="60">
        <v>4</v>
      </c>
      <c r="I22" s="63">
        <v>460</v>
      </c>
      <c r="J22" s="61">
        <v>35</v>
      </c>
      <c r="K22" s="61">
        <v>3</v>
      </c>
      <c r="L22" s="61">
        <v>430</v>
      </c>
      <c r="M22" s="61">
        <v>40</v>
      </c>
      <c r="N22" s="75">
        <v>2</v>
      </c>
      <c r="O22" s="75">
        <v>442</v>
      </c>
      <c r="P22" s="75">
        <v>41</v>
      </c>
      <c r="Q22" s="61">
        <v>2</v>
      </c>
      <c r="R22" s="61">
        <v>431</v>
      </c>
      <c r="S22" s="61">
        <v>43</v>
      </c>
      <c r="T22" s="61">
        <v>2</v>
      </c>
      <c r="U22" s="61">
        <v>453</v>
      </c>
      <c r="V22" s="61">
        <v>47</v>
      </c>
      <c r="W22" s="61">
        <v>3</v>
      </c>
      <c r="X22" s="61">
        <v>407</v>
      </c>
      <c r="Y22" s="246">
        <v>56</v>
      </c>
    </row>
    <row r="23" spans="1:25" ht="15" customHeight="1">
      <c r="A23" s="79"/>
      <c r="B23" s="37"/>
      <c r="C23" s="38"/>
      <c r="D23" s="13"/>
      <c r="E23" s="10"/>
      <c r="F23" s="14"/>
      <c r="G23" s="13"/>
      <c r="H23" s="10"/>
      <c r="I23" s="14"/>
      <c r="J23" s="13"/>
      <c r="K23" s="75"/>
      <c r="L23" s="75"/>
      <c r="M23" s="75"/>
      <c r="N23" s="75"/>
      <c r="O23" s="75"/>
      <c r="P23" s="75"/>
      <c r="Q23" s="75"/>
      <c r="R23" s="61"/>
      <c r="S23" s="61"/>
      <c r="T23" s="61"/>
      <c r="U23" s="61"/>
      <c r="V23" s="61"/>
      <c r="W23" s="61"/>
      <c r="X23" s="61"/>
      <c r="Y23" s="246"/>
    </row>
    <row r="24" spans="1:25" ht="17.100000000000001" customHeight="1">
      <c r="A24" s="40" t="s">
        <v>58</v>
      </c>
      <c r="B24" s="37">
        <v>8</v>
      </c>
      <c r="C24" s="38">
        <v>35355</v>
      </c>
      <c r="D24" s="13">
        <v>2154</v>
      </c>
      <c r="E24" s="4">
        <v>8</v>
      </c>
      <c r="F24" s="14">
        <v>37911</v>
      </c>
      <c r="G24" s="58">
        <v>2304</v>
      </c>
      <c r="H24" s="68">
        <v>8</v>
      </c>
      <c r="I24" s="75">
        <v>39799</v>
      </c>
      <c r="J24" s="78">
        <v>2417</v>
      </c>
      <c r="K24" s="75">
        <v>8</v>
      </c>
      <c r="L24" s="75">
        <v>40015</v>
      </c>
      <c r="M24" s="75">
        <v>2439</v>
      </c>
      <c r="N24" s="75">
        <v>9</v>
      </c>
      <c r="O24" s="75">
        <v>39256</v>
      </c>
      <c r="P24" s="75">
        <v>2563</v>
      </c>
      <c r="Q24" s="61">
        <v>9</v>
      </c>
      <c r="R24" s="61">
        <v>37522</v>
      </c>
      <c r="S24" s="61">
        <v>2586</v>
      </c>
      <c r="T24" s="61">
        <v>9</v>
      </c>
      <c r="U24" s="61">
        <v>35406</v>
      </c>
      <c r="V24" s="158">
        <v>2590</v>
      </c>
      <c r="W24" s="61">
        <v>9</v>
      </c>
      <c r="X24" s="61">
        <v>33445</v>
      </c>
      <c r="Y24" s="248">
        <v>2672</v>
      </c>
    </row>
    <row r="25" spans="1:25" ht="17.100000000000001" customHeight="1">
      <c r="A25" s="25" t="s">
        <v>48</v>
      </c>
      <c r="B25" s="37">
        <v>1</v>
      </c>
      <c r="C25" s="38">
        <v>15814</v>
      </c>
      <c r="D25" s="13">
        <v>1084</v>
      </c>
      <c r="E25" s="10">
        <v>1</v>
      </c>
      <c r="F25" s="14">
        <v>17035</v>
      </c>
      <c r="G25" s="58">
        <v>1101</v>
      </c>
      <c r="H25" s="17">
        <v>1</v>
      </c>
      <c r="I25" s="67">
        <v>17926</v>
      </c>
      <c r="J25" s="75">
        <v>1260</v>
      </c>
      <c r="K25" s="75">
        <v>1</v>
      </c>
      <c r="L25" s="75">
        <v>17561</v>
      </c>
      <c r="M25" s="75">
        <v>1282</v>
      </c>
      <c r="N25" s="75">
        <v>1</v>
      </c>
      <c r="O25" s="75">
        <v>17818</v>
      </c>
      <c r="P25" s="75">
        <v>1280</v>
      </c>
      <c r="Q25" s="158">
        <v>1</v>
      </c>
      <c r="R25" s="157">
        <v>17207</v>
      </c>
      <c r="S25" s="157">
        <v>1266</v>
      </c>
      <c r="T25" s="158">
        <v>1</v>
      </c>
      <c r="U25" s="158">
        <v>16523</v>
      </c>
      <c r="V25" s="158">
        <v>1258</v>
      </c>
      <c r="W25" s="158">
        <v>1</v>
      </c>
      <c r="X25" s="158">
        <v>15513</v>
      </c>
      <c r="Y25" s="248">
        <v>1300</v>
      </c>
    </row>
    <row r="26" spans="1:25" ht="17.100000000000001" customHeight="1">
      <c r="A26" s="25" t="s">
        <v>49</v>
      </c>
      <c r="B26" s="37">
        <v>1</v>
      </c>
      <c r="C26" s="38">
        <v>10826</v>
      </c>
      <c r="D26" s="13">
        <v>701</v>
      </c>
      <c r="E26" s="10">
        <v>1</v>
      </c>
      <c r="F26" s="14">
        <v>11269</v>
      </c>
      <c r="G26" s="58">
        <v>703</v>
      </c>
      <c r="H26" s="17">
        <v>1</v>
      </c>
      <c r="I26" s="67">
        <v>11972</v>
      </c>
      <c r="J26" s="75">
        <v>759</v>
      </c>
      <c r="K26" s="75">
        <v>1</v>
      </c>
      <c r="L26" s="75">
        <v>11850</v>
      </c>
      <c r="M26" s="75">
        <v>681</v>
      </c>
      <c r="N26" s="75">
        <v>1</v>
      </c>
      <c r="O26" s="75">
        <v>11378</v>
      </c>
      <c r="P26" s="75">
        <v>756</v>
      </c>
      <c r="Q26" s="61">
        <v>1</v>
      </c>
      <c r="R26" s="157">
        <v>11679</v>
      </c>
      <c r="S26" s="157">
        <v>791</v>
      </c>
      <c r="T26" s="61">
        <v>1</v>
      </c>
      <c r="U26" s="61">
        <v>11164</v>
      </c>
      <c r="V26" s="158">
        <v>777</v>
      </c>
      <c r="W26" s="61">
        <v>1</v>
      </c>
      <c r="X26" s="61">
        <v>10596</v>
      </c>
      <c r="Y26" s="248">
        <v>790</v>
      </c>
    </row>
    <row r="27" spans="1:25" ht="17.100000000000001" customHeight="1">
      <c r="A27" s="25" t="s">
        <v>50</v>
      </c>
      <c r="B27" s="37">
        <v>1</v>
      </c>
      <c r="C27" s="38">
        <v>897</v>
      </c>
      <c r="D27" s="13">
        <v>124</v>
      </c>
      <c r="E27" s="10">
        <v>1</v>
      </c>
      <c r="F27" s="14">
        <v>1106</v>
      </c>
      <c r="G27" s="58">
        <v>129</v>
      </c>
      <c r="H27" s="17">
        <v>1</v>
      </c>
      <c r="I27" s="67">
        <v>1124</v>
      </c>
      <c r="J27" s="67">
        <v>130</v>
      </c>
      <c r="K27" s="75">
        <v>1</v>
      </c>
      <c r="L27" s="75">
        <v>1053</v>
      </c>
      <c r="M27" s="75">
        <v>117</v>
      </c>
      <c r="N27" s="75">
        <v>1</v>
      </c>
      <c r="O27" s="75">
        <v>900</v>
      </c>
      <c r="P27" s="131">
        <v>117</v>
      </c>
      <c r="Q27" s="61">
        <v>1</v>
      </c>
      <c r="R27" s="157">
        <v>735</v>
      </c>
      <c r="S27" s="157">
        <v>117</v>
      </c>
      <c r="T27" s="61">
        <v>1</v>
      </c>
      <c r="U27" s="61">
        <v>696</v>
      </c>
      <c r="V27" s="158">
        <v>117</v>
      </c>
      <c r="W27" s="61">
        <v>1</v>
      </c>
      <c r="X27" s="61">
        <v>627</v>
      </c>
      <c r="Y27" s="248">
        <v>117</v>
      </c>
    </row>
    <row r="28" spans="1:25" ht="17.100000000000001" customHeight="1">
      <c r="A28" s="25" t="s">
        <v>51</v>
      </c>
      <c r="B28" s="37">
        <v>1</v>
      </c>
      <c r="C28" s="38">
        <v>2037</v>
      </c>
      <c r="D28" s="13">
        <v>49</v>
      </c>
      <c r="E28" s="10">
        <v>1</v>
      </c>
      <c r="F28" s="14">
        <v>2243</v>
      </c>
      <c r="G28" s="58">
        <v>118</v>
      </c>
      <c r="H28" s="17">
        <v>1</v>
      </c>
      <c r="I28" s="67">
        <v>2147</v>
      </c>
      <c r="J28" s="67">
        <v>79</v>
      </c>
      <c r="K28" s="75">
        <v>1</v>
      </c>
      <c r="L28" s="75">
        <v>2073</v>
      </c>
      <c r="M28" s="75">
        <v>64</v>
      </c>
      <c r="N28" s="75">
        <v>1</v>
      </c>
      <c r="O28" s="75">
        <v>1536</v>
      </c>
      <c r="P28" s="75">
        <v>92</v>
      </c>
      <c r="Q28" s="61">
        <v>1</v>
      </c>
      <c r="R28" s="157">
        <v>1217</v>
      </c>
      <c r="S28" s="157">
        <v>131</v>
      </c>
      <c r="T28" s="61">
        <v>1</v>
      </c>
      <c r="U28" s="61">
        <v>560</v>
      </c>
      <c r="V28" s="158">
        <v>64</v>
      </c>
      <c r="W28" s="61">
        <v>1</v>
      </c>
      <c r="X28" s="61">
        <v>555</v>
      </c>
      <c r="Y28" s="248">
        <v>66</v>
      </c>
    </row>
    <row r="29" spans="1:25" ht="17.100000000000001" customHeight="1">
      <c r="A29" s="25" t="s">
        <v>52</v>
      </c>
      <c r="B29" s="37">
        <v>1</v>
      </c>
      <c r="C29" s="38">
        <v>3125</v>
      </c>
      <c r="D29" s="13">
        <v>50</v>
      </c>
      <c r="E29" s="10">
        <v>1</v>
      </c>
      <c r="F29" s="14">
        <v>3004</v>
      </c>
      <c r="G29" s="58">
        <v>53</v>
      </c>
      <c r="H29" s="17">
        <v>1</v>
      </c>
      <c r="I29" s="67">
        <v>3344</v>
      </c>
      <c r="J29" s="67">
        <v>55</v>
      </c>
      <c r="K29" s="75">
        <v>1</v>
      </c>
      <c r="L29" s="75">
        <v>4050</v>
      </c>
      <c r="M29" s="75">
        <v>61</v>
      </c>
      <c r="N29" s="75">
        <v>1</v>
      </c>
      <c r="O29" s="75">
        <v>4128</v>
      </c>
      <c r="P29" s="131">
        <v>66</v>
      </c>
      <c r="Q29" s="61">
        <v>1</v>
      </c>
      <c r="R29" s="157">
        <v>3447</v>
      </c>
      <c r="S29" s="157">
        <v>72</v>
      </c>
      <c r="T29" s="61">
        <v>1</v>
      </c>
      <c r="U29" s="61">
        <v>3477</v>
      </c>
      <c r="V29" s="158">
        <v>75</v>
      </c>
      <c r="W29" s="61">
        <v>1</v>
      </c>
      <c r="X29" s="61">
        <v>3227</v>
      </c>
      <c r="Y29" s="248">
        <v>71</v>
      </c>
    </row>
    <row r="30" spans="1:25" ht="17.100000000000001" customHeight="1">
      <c r="A30" s="66" t="s">
        <v>166</v>
      </c>
      <c r="B30" s="37">
        <v>1</v>
      </c>
      <c r="C30" s="38">
        <v>542</v>
      </c>
      <c r="D30" s="13">
        <v>34</v>
      </c>
      <c r="E30" s="10">
        <v>1</v>
      </c>
      <c r="F30" s="14">
        <v>624</v>
      </c>
      <c r="G30" s="58">
        <v>69</v>
      </c>
      <c r="H30" s="17">
        <v>1</v>
      </c>
      <c r="I30" s="67">
        <v>679</v>
      </c>
      <c r="J30" s="67">
        <v>23</v>
      </c>
      <c r="K30" s="75">
        <v>1</v>
      </c>
      <c r="L30" s="75">
        <v>695</v>
      </c>
      <c r="M30" s="75">
        <v>66</v>
      </c>
      <c r="N30" s="75">
        <v>1</v>
      </c>
      <c r="O30" s="75">
        <v>593</v>
      </c>
      <c r="P30" s="67">
        <v>66</v>
      </c>
      <c r="Q30" s="61">
        <v>1</v>
      </c>
      <c r="R30" s="157">
        <v>599</v>
      </c>
      <c r="S30" s="157">
        <v>65</v>
      </c>
      <c r="T30" s="61">
        <v>1</v>
      </c>
      <c r="U30" s="61">
        <v>851</v>
      </c>
      <c r="V30" s="158">
        <v>76</v>
      </c>
      <c r="W30" s="61">
        <v>1</v>
      </c>
      <c r="X30" s="61">
        <v>738</v>
      </c>
      <c r="Y30" s="248">
        <v>66</v>
      </c>
    </row>
    <row r="31" spans="1:25" ht="31.5" customHeight="1">
      <c r="A31" s="35" t="s">
        <v>53</v>
      </c>
      <c r="B31" s="249">
        <v>1</v>
      </c>
      <c r="C31" s="250">
        <v>490</v>
      </c>
      <c r="D31" s="251">
        <v>66</v>
      </c>
      <c r="E31" s="252">
        <v>1</v>
      </c>
      <c r="F31" s="253">
        <v>490</v>
      </c>
      <c r="G31" s="254">
        <v>60</v>
      </c>
      <c r="H31" s="77">
        <v>1</v>
      </c>
      <c r="I31" s="161">
        <v>429</v>
      </c>
      <c r="J31" s="161">
        <v>40</v>
      </c>
      <c r="K31" s="255">
        <v>1</v>
      </c>
      <c r="L31" s="255">
        <v>516</v>
      </c>
      <c r="M31" s="255">
        <v>87</v>
      </c>
      <c r="N31" s="255">
        <v>1</v>
      </c>
      <c r="O31" s="255">
        <v>697</v>
      </c>
      <c r="P31" s="256">
        <v>54</v>
      </c>
      <c r="Q31" s="257">
        <v>1</v>
      </c>
      <c r="R31" s="258">
        <v>441</v>
      </c>
      <c r="S31" s="258">
        <v>42</v>
      </c>
      <c r="T31" s="257">
        <v>1</v>
      </c>
      <c r="U31" s="257">
        <v>387</v>
      </c>
      <c r="V31" s="161">
        <v>55</v>
      </c>
      <c r="W31" s="257">
        <v>1</v>
      </c>
      <c r="X31" s="257">
        <v>442</v>
      </c>
      <c r="Y31" s="259">
        <v>66</v>
      </c>
    </row>
    <row r="32" spans="1:25" ht="18" customHeight="1">
      <c r="A32" s="59" t="s">
        <v>167</v>
      </c>
      <c r="B32" s="17" t="s">
        <v>1</v>
      </c>
      <c r="C32" s="17" t="s">
        <v>1</v>
      </c>
      <c r="D32" s="17" t="s">
        <v>1</v>
      </c>
      <c r="E32" s="17" t="s">
        <v>1</v>
      </c>
      <c r="F32" s="17" t="s">
        <v>1</v>
      </c>
      <c r="G32" s="17" t="s">
        <v>1</v>
      </c>
      <c r="H32" s="17" t="s">
        <v>1</v>
      </c>
      <c r="I32" s="17" t="s">
        <v>1</v>
      </c>
      <c r="J32" s="17" t="s">
        <v>1</v>
      </c>
      <c r="K32" s="17" t="s">
        <v>1</v>
      </c>
      <c r="L32" s="17" t="s">
        <v>1</v>
      </c>
      <c r="M32" s="17" t="s">
        <v>1</v>
      </c>
      <c r="N32" s="61">
        <v>1</v>
      </c>
      <c r="O32" s="61">
        <v>308</v>
      </c>
      <c r="P32" s="63">
        <v>53</v>
      </c>
      <c r="Q32" s="61">
        <v>1</v>
      </c>
      <c r="R32" s="157">
        <v>371</v>
      </c>
      <c r="S32" s="157">
        <v>29</v>
      </c>
      <c r="T32" s="61">
        <v>1</v>
      </c>
      <c r="U32" s="76">
        <v>340</v>
      </c>
      <c r="V32" s="158">
        <v>78</v>
      </c>
      <c r="W32" s="61">
        <v>1</v>
      </c>
      <c r="X32" s="76">
        <v>269</v>
      </c>
      <c r="Y32" s="248">
        <v>85</v>
      </c>
    </row>
    <row r="33" spans="1:26" ht="17.100000000000001" customHeight="1">
      <c r="A33" s="25" t="s">
        <v>54</v>
      </c>
      <c r="B33" s="37">
        <v>1</v>
      </c>
      <c r="C33" s="38">
        <v>1624</v>
      </c>
      <c r="D33" s="13">
        <v>46</v>
      </c>
      <c r="E33" s="10">
        <v>1</v>
      </c>
      <c r="F33" s="14">
        <v>2140</v>
      </c>
      <c r="G33" s="58">
        <v>71</v>
      </c>
      <c r="H33" s="17">
        <v>1</v>
      </c>
      <c r="I33" s="67">
        <v>2178</v>
      </c>
      <c r="J33" s="67">
        <v>71</v>
      </c>
      <c r="K33" s="75">
        <v>1</v>
      </c>
      <c r="L33" s="75">
        <v>2217</v>
      </c>
      <c r="M33" s="75">
        <v>81</v>
      </c>
      <c r="N33" s="75">
        <v>1</v>
      </c>
      <c r="O33" s="75">
        <v>1898</v>
      </c>
      <c r="P33" s="131">
        <v>79</v>
      </c>
      <c r="Q33" s="61">
        <v>1</v>
      </c>
      <c r="R33" s="157">
        <v>1826</v>
      </c>
      <c r="S33" s="157">
        <v>73</v>
      </c>
      <c r="T33" s="61">
        <v>1</v>
      </c>
      <c r="U33" s="76">
        <v>1408</v>
      </c>
      <c r="V33" s="158">
        <v>90</v>
      </c>
      <c r="W33" s="61">
        <v>1</v>
      </c>
      <c r="X33" s="76">
        <v>1478</v>
      </c>
      <c r="Y33" s="248">
        <v>111</v>
      </c>
    </row>
    <row r="34" spans="1:26" ht="17.100000000000001" customHeight="1">
      <c r="A34" s="25"/>
      <c r="B34" s="37"/>
      <c r="C34" s="38"/>
      <c r="D34" s="13"/>
      <c r="E34" s="10"/>
      <c r="F34" s="14"/>
      <c r="G34" s="13"/>
      <c r="H34" s="10"/>
      <c r="I34" s="14"/>
      <c r="J34" s="13"/>
      <c r="K34" s="75"/>
      <c r="L34" s="75"/>
      <c r="M34" s="75"/>
      <c r="N34" s="75"/>
      <c r="O34" s="75"/>
      <c r="P34" s="75"/>
      <c r="Q34" s="75"/>
      <c r="R34" s="157"/>
      <c r="S34" s="157"/>
      <c r="T34" s="61"/>
      <c r="U34" s="61"/>
      <c r="V34" s="158"/>
      <c r="W34" s="61"/>
      <c r="X34" s="61"/>
      <c r="Y34" s="248"/>
    </row>
    <row r="35" spans="1:26" ht="17.100000000000001" customHeight="1">
      <c r="A35" s="213" t="s">
        <v>222</v>
      </c>
      <c r="B35" s="37">
        <v>1</v>
      </c>
      <c r="C35" s="38">
        <v>498</v>
      </c>
      <c r="D35" s="13">
        <v>24</v>
      </c>
      <c r="E35" s="10">
        <v>1</v>
      </c>
      <c r="F35" s="14">
        <v>497</v>
      </c>
      <c r="G35" s="58">
        <v>24</v>
      </c>
      <c r="H35" s="17">
        <v>1</v>
      </c>
      <c r="I35" s="67">
        <v>461</v>
      </c>
      <c r="J35" s="67">
        <v>23</v>
      </c>
      <c r="K35" s="75">
        <v>1</v>
      </c>
      <c r="L35" s="75">
        <v>496</v>
      </c>
      <c r="M35" s="75">
        <v>24</v>
      </c>
      <c r="N35" s="75">
        <v>1</v>
      </c>
      <c r="O35" s="75">
        <v>455</v>
      </c>
      <c r="P35" s="67">
        <v>23</v>
      </c>
      <c r="Q35" s="61" t="s">
        <v>1</v>
      </c>
      <c r="R35" s="157" t="s">
        <v>1</v>
      </c>
      <c r="S35" s="157" t="s">
        <v>1</v>
      </c>
      <c r="T35" s="61" t="s">
        <v>1</v>
      </c>
      <c r="U35" s="61" t="s">
        <v>1</v>
      </c>
      <c r="V35" s="76" t="s">
        <v>1</v>
      </c>
      <c r="W35" s="61" t="s">
        <v>1</v>
      </c>
      <c r="X35" s="61" t="s">
        <v>1</v>
      </c>
      <c r="Y35" s="247" t="s">
        <v>1</v>
      </c>
    </row>
    <row r="36" spans="1:26" ht="17.100000000000001" customHeight="1">
      <c r="A36" s="65" t="s">
        <v>223</v>
      </c>
      <c r="B36" s="37">
        <v>1</v>
      </c>
      <c r="C36" s="38">
        <v>498</v>
      </c>
      <c r="D36" s="13">
        <v>24</v>
      </c>
      <c r="E36" s="10">
        <v>1</v>
      </c>
      <c r="F36" s="14">
        <v>497</v>
      </c>
      <c r="G36" s="58">
        <v>24</v>
      </c>
      <c r="H36" s="17">
        <v>1</v>
      </c>
      <c r="I36" s="67">
        <v>461</v>
      </c>
      <c r="J36" s="67">
        <v>23</v>
      </c>
      <c r="K36" s="75">
        <v>1</v>
      </c>
      <c r="L36" s="75">
        <v>496</v>
      </c>
      <c r="M36" s="75">
        <v>24</v>
      </c>
      <c r="N36" s="75">
        <v>1</v>
      </c>
      <c r="O36" s="75">
        <v>455</v>
      </c>
      <c r="P36" s="67">
        <v>23</v>
      </c>
      <c r="Q36" s="61" t="s">
        <v>1</v>
      </c>
      <c r="R36" s="61" t="s">
        <v>1</v>
      </c>
      <c r="S36" s="61" t="s">
        <v>1</v>
      </c>
      <c r="T36" s="61" t="s">
        <v>1</v>
      </c>
      <c r="U36" s="61" t="s">
        <v>1</v>
      </c>
      <c r="V36" s="76" t="s">
        <v>1</v>
      </c>
      <c r="W36" s="61" t="s">
        <v>1</v>
      </c>
      <c r="X36" s="61" t="s">
        <v>1</v>
      </c>
      <c r="Y36" s="247" t="s">
        <v>1</v>
      </c>
    </row>
    <row r="38" spans="1:26" ht="18" customHeight="1">
      <c r="A38" s="292" t="s">
        <v>125</v>
      </c>
      <c r="B38" s="292"/>
      <c r="C38" s="292"/>
      <c r="D38" s="292"/>
      <c r="E38" s="292"/>
      <c r="F38" s="292"/>
      <c r="G38" s="292"/>
      <c r="H38" s="292"/>
      <c r="I38" s="292"/>
      <c r="J38" s="292"/>
      <c r="K38" s="292"/>
      <c r="L38" s="292"/>
      <c r="M38" s="292"/>
      <c r="N38" s="152"/>
      <c r="O38" s="152"/>
      <c r="P38" s="152"/>
      <c r="Q38" s="152"/>
      <c r="R38" s="152"/>
      <c r="S38" s="152"/>
      <c r="T38" s="152"/>
      <c r="U38" s="152"/>
      <c r="V38" s="152"/>
      <c r="W38" s="152"/>
      <c r="X38" s="152"/>
      <c r="Y38" s="152"/>
    </row>
    <row r="39" spans="1:26">
      <c r="A39" s="12" t="s">
        <v>126</v>
      </c>
      <c r="B39" s="152"/>
      <c r="C39" s="152"/>
      <c r="D39" s="152"/>
      <c r="E39" s="152"/>
      <c r="F39" s="152"/>
      <c r="G39" s="152"/>
      <c r="H39" s="153"/>
      <c r="I39" s="152"/>
      <c r="J39" s="152"/>
      <c r="K39" s="152"/>
      <c r="L39" s="152"/>
      <c r="M39" s="152"/>
      <c r="N39" s="152"/>
      <c r="O39" s="152"/>
      <c r="P39" s="152"/>
      <c r="Q39" s="152"/>
      <c r="R39" s="152"/>
      <c r="S39" s="152"/>
      <c r="T39" s="152"/>
      <c r="U39" s="152"/>
      <c r="V39" s="152"/>
      <c r="W39" s="152"/>
      <c r="X39" s="152"/>
      <c r="Y39" s="152"/>
    </row>
    <row r="40" spans="1:26" s="67" customFormat="1">
      <c r="A40" s="98" t="s">
        <v>168</v>
      </c>
      <c r="B40" s="152"/>
      <c r="C40" s="152"/>
      <c r="D40" s="152"/>
      <c r="E40" s="152"/>
      <c r="F40" s="152"/>
      <c r="G40" s="152"/>
      <c r="H40" s="153"/>
      <c r="I40" s="152"/>
      <c r="J40" s="152"/>
      <c r="K40" s="152"/>
      <c r="L40" s="152"/>
      <c r="M40" s="152"/>
      <c r="N40" s="152"/>
      <c r="O40" s="152"/>
      <c r="P40" s="152"/>
      <c r="Q40" s="152"/>
      <c r="R40" s="152"/>
      <c r="S40" s="152"/>
      <c r="T40" s="152"/>
      <c r="U40" s="152"/>
      <c r="V40" s="152"/>
      <c r="W40" s="152"/>
      <c r="X40" s="152"/>
      <c r="Y40" s="152"/>
    </row>
    <row r="41" spans="1:26" ht="54" customHeight="1">
      <c r="A41" s="288" t="s">
        <v>175</v>
      </c>
      <c r="B41" s="288"/>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row>
    <row r="42" spans="1:26">
      <c r="A42" s="12" t="s">
        <v>169</v>
      </c>
      <c r="B42" s="152"/>
      <c r="C42" s="152"/>
      <c r="D42" s="152"/>
      <c r="E42" s="152"/>
      <c r="F42" s="152"/>
      <c r="G42" s="152"/>
      <c r="H42" s="153"/>
      <c r="I42" s="152"/>
      <c r="J42" s="152"/>
      <c r="K42" s="152"/>
      <c r="L42" s="152"/>
      <c r="M42" s="152"/>
      <c r="N42" s="152"/>
      <c r="O42" s="152"/>
      <c r="P42" s="152"/>
      <c r="Q42" s="152"/>
      <c r="R42" s="152"/>
      <c r="S42" s="152"/>
      <c r="T42" s="152"/>
      <c r="U42" s="152"/>
      <c r="V42" s="152"/>
      <c r="W42" s="152"/>
      <c r="X42" s="152"/>
      <c r="Y42" s="152"/>
    </row>
    <row r="43" spans="1:26" ht="52.5" customHeight="1">
      <c r="A43" s="289" t="s">
        <v>273</v>
      </c>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row>
    <row r="44" spans="1:26">
      <c r="A44" s="98" t="s">
        <v>170</v>
      </c>
      <c r="B44" s="152"/>
      <c r="C44" s="152"/>
      <c r="D44" s="152"/>
      <c r="E44" s="152"/>
      <c r="F44" s="152"/>
      <c r="G44" s="152"/>
      <c r="H44" s="153"/>
      <c r="I44" s="152"/>
      <c r="J44" s="152"/>
      <c r="K44" s="152"/>
      <c r="L44" s="152"/>
      <c r="M44" s="152"/>
      <c r="N44" s="152"/>
      <c r="O44" s="152"/>
      <c r="P44" s="152"/>
      <c r="Q44" s="152"/>
      <c r="R44" s="152"/>
      <c r="S44" s="152"/>
      <c r="T44" s="152"/>
      <c r="U44" s="152"/>
      <c r="V44" s="152"/>
      <c r="W44" s="152"/>
      <c r="X44" s="152"/>
      <c r="Y44" s="152"/>
    </row>
  </sheetData>
  <customSheetViews>
    <customSheetView guid="{3FB9FB02-A7E5-4F69-B0B2-D91D85FEF9AA}" scale="110" showPageBreaks="1">
      <pane ySplit="4" topLeftCell="A5" activePane="bottomLeft" state="frozen"/>
      <selection pane="bottomLeft" activeCell="Y22" sqref="Y22"/>
      <pageMargins left="0.31496062992125984" right="0.31496062992125984" top="0.74803149606299213" bottom="0.74803149606299213" header="0.31496062992125984" footer="0.31496062992125984"/>
      <pageSetup paperSize="8" scale="95"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85">
      <pane ySplit="4" topLeftCell="A5" activePane="bottomLeft" state="frozen"/>
      <selection pane="bottomLeft" activeCell="W5" sqref="W5:X36"/>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G23" sqref="G23"/>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G28" sqref="G28"/>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pane ySplit="4" topLeftCell="A20" activePane="bottomLeft" state="frozen"/>
      <selection pane="bottomLeft" activeCell="A24" sqref="A24"/>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V22" sqref="V22"/>
      <pageMargins left="0.11811023622047245" right="0.11811023622047245" top="0.74803149606299213" bottom="0.74803149606299213" header="0.31496062992125984" footer="0.31496062992125984"/>
      <pageSetup paperSize="9" scale="80"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topLeftCell="F1">
      <pane ySplit="4" topLeftCell="A5" activePane="bottomLeft" state="frozen"/>
      <selection pane="bottomLeft" activeCell="W41" sqref="W41"/>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12">
    <mergeCell ref="A41:Z41"/>
    <mergeCell ref="A43:Z43"/>
    <mergeCell ref="W3:Y3"/>
    <mergeCell ref="Q3:S3"/>
    <mergeCell ref="N3:P3"/>
    <mergeCell ref="A38:M38"/>
    <mergeCell ref="K3:M3"/>
    <mergeCell ref="H3:J3"/>
    <mergeCell ref="A3:A4"/>
    <mergeCell ref="B3:D3"/>
    <mergeCell ref="E3:G3"/>
    <mergeCell ref="T3:V3"/>
  </mergeCells>
  <phoneticPr fontId="19" type="noConversion"/>
  <hyperlinks>
    <hyperlink ref="Y2" location="'List of tables'!A1" display="List of tables"/>
  </hyperlinks>
  <pageMargins left="0.31496062992125984" right="0.31496062992125984" top="0.74803149606299213" bottom="0.74803149606299213" header="0.31496062992125984" footer="0.31496062992125984"/>
  <pageSetup paperSize="8" scale="95" orientation="landscape" r:id="rId12"/>
  <headerFooter>
    <oddHeader>&amp;L&amp;"Arial,Regular"&amp;12Education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16"/>
  <dimension ref="A1:L43"/>
  <sheetViews>
    <sheetView zoomScale="130" zoomScaleNormal="100" workbookViewId="0">
      <pane ySplit="4" topLeftCell="A5" activePane="bottomLeft" state="frozen"/>
      <selection pane="bottomLeft" activeCell="D43" sqref="D43"/>
    </sheetView>
  </sheetViews>
  <sheetFormatPr defaultColWidth="9.140625" defaultRowHeight="12"/>
  <cols>
    <col min="1" max="1" width="9" style="2" customWidth="1"/>
    <col min="2" max="2" width="25.5703125" style="2" customWidth="1"/>
    <col min="3" max="3" width="11.85546875" style="2" customWidth="1"/>
    <col min="4" max="6" width="9.85546875" style="2" customWidth="1"/>
    <col min="7" max="7" width="9.85546875" style="4" customWidth="1"/>
    <col min="8" max="9" width="9.28515625" style="2" customWidth="1"/>
    <col min="10" max="10" width="13.5703125" style="2" customWidth="1"/>
    <col min="11" max="11" width="13" style="2" customWidth="1"/>
    <col min="12" max="12" width="9.140625" style="4" customWidth="1"/>
    <col min="13" max="13" width="10.7109375" style="2" customWidth="1"/>
    <col min="14" max="16384" width="9.140625" style="2"/>
  </cols>
  <sheetData>
    <row r="1" spans="1:12" s="3" customFormat="1" ht="14.25" customHeight="1">
      <c r="A1" s="15" t="s">
        <v>224</v>
      </c>
      <c r="B1" s="2"/>
      <c r="C1" s="2"/>
      <c r="D1" s="2"/>
      <c r="E1" s="2"/>
      <c r="F1" s="2"/>
      <c r="G1" s="2"/>
      <c r="H1" s="2"/>
      <c r="I1" s="2"/>
    </row>
    <row r="2" spans="1:12" ht="15" customHeight="1" thickBot="1">
      <c r="B2" s="7"/>
      <c r="G2" s="2"/>
      <c r="J2" s="5" t="s">
        <v>122</v>
      </c>
      <c r="L2" s="2"/>
    </row>
    <row r="3" spans="1:12" ht="22.5" customHeight="1" thickTop="1">
      <c r="A3" s="293"/>
      <c r="B3" s="294"/>
      <c r="C3" s="273" t="s">
        <v>39</v>
      </c>
      <c r="D3" s="274" t="s">
        <v>61</v>
      </c>
      <c r="E3" s="274"/>
      <c r="F3" s="274"/>
      <c r="G3" s="274"/>
      <c r="H3" s="274"/>
      <c r="I3" s="274"/>
      <c r="J3" s="298" t="s">
        <v>68</v>
      </c>
    </row>
    <row r="4" spans="1:12" ht="22.5" customHeight="1">
      <c r="A4" s="295"/>
      <c r="B4" s="296"/>
      <c r="C4" s="297"/>
      <c r="D4" s="42" t="s">
        <v>62</v>
      </c>
      <c r="E4" s="42" t="s">
        <v>63</v>
      </c>
      <c r="F4" s="42" t="s">
        <v>64</v>
      </c>
      <c r="G4" s="42" t="s">
        <v>65</v>
      </c>
      <c r="H4" s="42" t="s">
        <v>66</v>
      </c>
      <c r="I4" s="42" t="s">
        <v>67</v>
      </c>
      <c r="J4" s="299"/>
    </row>
    <row r="5" spans="1:12" ht="18" customHeight="1">
      <c r="A5" s="2" t="s">
        <v>23</v>
      </c>
      <c r="B5" s="54" t="s">
        <v>39</v>
      </c>
      <c r="C5" s="9">
        <v>41246</v>
      </c>
      <c r="D5" s="9">
        <v>12676</v>
      </c>
      <c r="E5" s="9">
        <v>9018</v>
      </c>
      <c r="F5" s="9">
        <v>9028</v>
      </c>
      <c r="G5" s="9">
        <v>4916</v>
      </c>
      <c r="H5" s="9">
        <v>339</v>
      </c>
      <c r="I5" s="9">
        <v>48</v>
      </c>
      <c r="J5" s="9">
        <v>5221</v>
      </c>
      <c r="K5" s="10"/>
      <c r="L5" s="2"/>
    </row>
    <row r="6" spans="1:12" ht="18" customHeight="1">
      <c r="B6" s="35" t="s">
        <v>69</v>
      </c>
      <c r="C6" s="9">
        <v>34647</v>
      </c>
      <c r="D6" s="9">
        <v>11665</v>
      </c>
      <c r="E6" s="9">
        <v>7837</v>
      </c>
      <c r="F6" s="9">
        <v>6775</v>
      </c>
      <c r="G6" s="9">
        <v>3713</v>
      </c>
      <c r="H6" s="9">
        <v>339</v>
      </c>
      <c r="I6" s="9">
        <v>48</v>
      </c>
      <c r="J6" s="9">
        <v>4270</v>
      </c>
      <c r="K6" s="10"/>
      <c r="L6" s="2"/>
    </row>
    <row r="7" spans="1:12" ht="18" customHeight="1">
      <c r="B7" s="41" t="s">
        <v>70</v>
      </c>
      <c r="C7" s="10">
        <v>12142</v>
      </c>
      <c r="D7" s="10">
        <v>86</v>
      </c>
      <c r="E7" s="10">
        <v>991</v>
      </c>
      <c r="F7" s="10">
        <v>3629</v>
      </c>
      <c r="G7" s="10">
        <v>3174</v>
      </c>
      <c r="H7" s="10">
        <v>300</v>
      </c>
      <c r="I7" s="10">
        <v>48</v>
      </c>
      <c r="J7" s="10">
        <v>3914</v>
      </c>
      <c r="K7" s="10"/>
      <c r="L7" s="2"/>
    </row>
    <row r="8" spans="1:12" ht="18" customHeight="1">
      <c r="B8" s="41" t="s">
        <v>71</v>
      </c>
      <c r="C8" s="10">
        <v>22505</v>
      </c>
      <c r="D8" s="10">
        <v>11579</v>
      </c>
      <c r="E8" s="10">
        <v>6846</v>
      </c>
      <c r="F8" s="10">
        <v>3146</v>
      </c>
      <c r="G8" s="10">
        <v>539</v>
      </c>
      <c r="H8" s="10">
        <v>39</v>
      </c>
      <c r="I8" s="10" t="s">
        <v>1</v>
      </c>
      <c r="J8" s="10">
        <v>356</v>
      </c>
      <c r="K8" s="10"/>
      <c r="L8" s="2"/>
    </row>
    <row r="9" spans="1:12" ht="14.25" customHeight="1">
      <c r="B9" s="41"/>
      <c r="C9" s="10"/>
      <c r="D9" s="10"/>
      <c r="E9" s="10"/>
      <c r="F9" s="10"/>
      <c r="G9" s="10"/>
      <c r="H9" s="10"/>
      <c r="I9" s="10"/>
      <c r="J9" s="10"/>
      <c r="K9" s="10"/>
      <c r="L9" s="2"/>
    </row>
    <row r="10" spans="1:12" ht="18" customHeight="1">
      <c r="A10" s="2" t="s">
        <v>127</v>
      </c>
      <c r="B10" s="54" t="s">
        <v>39</v>
      </c>
      <c r="C10" s="9">
        <v>43928</v>
      </c>
      <c r="D10" s="9">
        <v>11969</v>
      </c>
      <c r="E10" s="9">
        <v>10687</v>
      </c>
      <c r="F10" s="9">
        <v>8112</v>
      </c>
      <c r="G10" s="9">
        <v>5522</v>
      </c>
      <c r="H10" s="9">
        <v>374</v>
      </c>
      <c r="I10" s="9">
        <v>149</v>
      </c>
      <c r="J10" s="9">
        <v>7115</v>
      </c>
      <c r="K10" s="10"/>
      <c r="L10" s="2"/>
    </row>
    <row r="11" spans="1:12" ht="18" customHeight="1">
      <c r="B11" s="35" t="s">
        <v>69</v>
      </c>
      <c r="C11" s="9">
        <v>38327</v>
      </c>
      <c r="D11" s="9">
        <v>11194</v>
      </c>
      <c r="E11" s="9">
        <v>9530</v>
      </c>
      <c r="F11" s="9">
        <v>7033</v>
      </c>
      <c r="G11" s="9">
        <v>4603</v>
      </c>
      <c r="H11" s="9">
        <v>374</v>
      </c>
      <c r="I11" s="9">
        <v>149</v>
      </c>
      <c r="J11" s="9">
        <v>5444</v>
      </c>
      <c r="K11" s="10"/>
      <c r="L11" s="2"/>
    </row>
    <row r="12" spans="1:12" ht="18" customHeight="1">
      <c r="B12" s="41" t="s">
        <v>70</v>
      </c>
      <c r="C12" s="8">
        <v>9091</v>
      </c>
      <c r="D12" s="10">
        <v>14</v>
      </c>
      <c r="E12" s="10">
        <v>237</v>
      </c>
      <c r="F12" s="10">
        <v>812</v>
      </c>
      <c r="G12" s="10">
        <v>2914</v>
      </c>
      <c r="H12" s="10">
        <v>342</v>
      </c>
      <c r="I12" s="10">
        <v>119</v>
      </c>
      <c r="J12" s="10">
        <v>4653</v>
      </c>
      <c r="K12" s="10"/>
      <c r="L12" s="2"/>
    </row>
    <row r="13" spans="1:12" ht="18" customHeight="1">
      <c r="B13" s="41" t="s">
        <v>71</v>
      </c>
      <c r="C13" s="10">
        <v>29236</v>
      </c>
      <c r="D13" s="10">
        <v>11180</v>
      </c>
      <c r="E13" s="10">
        <v>9293</v>
      </c>
      <c r="F13" s="10">
        <v>6221</v>
      </c>
      <c r="G13" s="10">
        <v>1689</v>
      </c>
      <c r="H13" s="10">
        <v>32</v>
      </c>
      <c r="I13" s="10">
        <v>30</v>
      </c>
      <c r="J13" s="10">
        <v>791</v>
      </c>
      <c r="K13" s="10"/>
      <c r="L13" s="2"/>
    </row>
    <row r="14" spans="1:12" ht="15" customHeight="1">
      <c r="B14" s="41"/>
      <c r="C14" s="10"/>
      <c r="D14" s="10"/>
      <c r="E14" s="10"/>
      <c r="F14" s="10"/>
      <c r="G14" s="10"/>
      <c r="H14" s="10"/>
      <c r="I14" s="10"/>
      <c r="J14" s="10"/>
      <c r="K14" s="10"/>
      <c r="L14" s="2"/>
    </row>
    <row r="15" spans="1:12" ht="18" customHeight="1">
      <c r="A15" s="2" t="s">
        <v>136</v>
      </c>
      <c r="B15" s="54" t="s">
        <v>39</v>
      </c>
      <c r="C15" s="9">
        <v>45966</v>
      </c>
      <c r="D15" s="9">
        <v>12382</v>
      </c>
      <c r="E15" s="9">
        <v>10367</v>
      </c>
      <c r="F15" s="9">
        <v>9501</v>
      </c>
      <c r="G15" s="9">
        <v>5596</v>
      </c>
      <c r="H15" s="9">
        <v>393</v>
      </c>
      <c r="I15" s="9">
        <v>174</v>
      </c>
      <c r="J15" s="9">
        <v>7553</v>
      </c>
      <c r="K15" s="10"/>
      <c r="L15" s="2"/>
    </row>
    <row r="16" spans="1:12" ht="18" customHeight="1">
      <c r="B16" s="35" t="s">
        <v>69</v>
      </c>
      <c r="C16" s="9">
        <v>40861</v>
      </c>
      <c r="D16" s="9">
        <v>11569</v>
      </c>
      <c r="E16" s="9">
        <v>9454</v>
      </c>
      <c r="F16" s="9">
        <v>8403</v>
      </c>
      <c r="G16" s="9">
        <v>4575</v>
      </c>
      <c r="H16" s="9">
        <v>393</v>
      </c>
      <c r="I16" s="9">
        <v>174</v>
      </c>
      <c r="J16" s="9">
        <v>6293</v>
      </c>
      <c r="K16" s="10"/>
      <c r="L16" s="2"/>
    </row>
    <row r="17" spans="1:12" ht="18" customHeight="1">
      <c r="B17" s="41" t="s">
        <v>70</v>
      </c>
      <c r="C17" s="8">
        <v>6202</v>
      </c>
      <c r="D17" s="10">
        <v>4</v>
      </c>
      <c r="E17" s="10">
        <v>124</v>
      </c>
      <c r="F17" s="10">
        <v>294</v>
      </c>
      <c r="G17" s="10">
        <v>821</v>
      </c>
      <c r="H17" s="10">
        <v>393</v>
      </c>
      <c r="I17" s="10">
        <v>174</v>
      </c>
      <c r="J17" s="10">
        <v>4392</v>
      </c>
      <c r="K17" s="10"/>
      <c r="L17" s="2"/>
    </row>
    <row r="18" spans="1:12" ht="18" customHeight="1">
      <c r="B18" s="41" t="s">
        <v>71</v>
      </c>
      <c r="C18" s="10">
        <v>34659</v>
      </c>
      <c r="D18" s="10">
        <v>11565</v>
      </c>
      <c r="E18" s="10">
        <v>9330</v>
      </c>
      <c r="F18" s="10">
        <v>8109</v>
      </c>
      <c r="G18" s="10">
        <v>3754</v>
      </c>
      <c r="H18" s="10" t="s">
        <v>1</v>
      </c>
      <c r="I18" s="10" t="s">
        <v>1</v>
      </c>
      <c r="J18" s="10">
        <v>1901</v>
      </c>
      <c r="K18" s="10"/>
      <c r="L18" s="2"/>
    </row>
    <row r="19" spans="1:12" ht="15" customHeight="1">
      <c r="B19" s="41"/>
      <c r="C19" s="10"/>
      <c r="D19" s="10"/>
      <c r="E19" s="10"/>
      <c r="F19" s="10"/>
      <c r="G19" s="10"/>
      <c r="H19" s="10"/>
      <c r="I19" s="10"/>
      <c r="J19" s="10"/>
    </row>
    <row r="20" spans="1:12" ht="15" customHeight="1">
      <c r="A20" s="2" t="s">
        <v>153</v>
      </c>
      <c r="B20" s="54" t="s">
        <v>39</v>
      </c>
      <c r="C20" s="76">
        <v>46547</v>
      </c>
      <c r="D20" s="76">
        <v>11390</v>
      </c>
      <c r="E20" s="76">
        <v>10854</v>
      </c>
      <c r="F20" s="76">
        <v>9123</v>
      </c>
      <c r="G20" s="76">
        <v>6745</v>
      </c>
      <c r="H20" s="76">
        <v>285</v>
      </c>
      <c r="I20" s="76">
        <v>184</v>
      </c>
      <c r="J20" s="76">
        <v>7966</v>
      </c>
    </row>
    <row r="21" spans="1:12" ht="15" customHeight="1">
      <c r="B21" s="35" t="s">
        <v>69</v>
      </c>
      <c r="C21" s="74">
        <v>40404</v>
      </c>
      <c r="D21" s="76">
        <v>9994</v>
      </c>
      <c r="E21" s="76">
        <v>9886</v>
      </c>
      <c r="F21" s="76">
        <v>7917</v>
      </c>
      <c r="G21" s="69">
        <v>5502</v>
      </c>
      <c r="H21" s="76">
        <v>285</v>
      </c>
      <c r="I21" s="76">
        <v>184</v>
      </c>
      <c r="J21" s="76">
        <v>6636</v>
      </c>
    </row>
    <row r="22" spans="1:12" ht="15" customHeight="1">
      <c r="B22" s="41" t="s">
        <v>70</v>
      </c>
      <c r="C22" s="76">
        <v>4392</v>
      </c>
      <c r="D22" s="76" t="s">
        <v>1</v>
      </c>
      <c r="E22" s="76">
        <v>29</v>
      </c>
      <c r="F22" s="76">
        <v>102</v>
      </c>
      <c r="G22" s="69">
        <v>626</v>
      </c>
      <c r="H22" s="76">
        <v>186</v>
      </c>
      <c r="I22" s="76">
        <v>184</v>
      </c>
      <c r="J22" s="76">
        <v>3265</v>
      </c>
    </row>
    <row r="23" spans="1:12" ht="15" customHeight="1">
      <c r="B23" s="41" t="s">
        <v>71</v>
      </c>
      <c r="C23" s="97">
        <v>36012</v>
      </c>
      <c r="D23" s="76">
        <v>9994</v>
      </c>
      <c r="E23" s="76">
        <v>9857</v>
      </c>
      <c r="F23" s="76">
        <v>7815</v>
      </c>
      <c r="G23" s="69">
        <v>4876</v>
      </c>
      <c r="H23" s="76">
        <v>99</v>
      </c>
      <c r="I23" s="76" t="s">
        <v>1</v>
      </c>
      <c r="J23" s="76">
        <v>3371</v>
      </c>
    </row>
    <row r="24" spans="1:12" ht="15" customHeight="1">
      <c r="B24" s="41"/>
      <c r="C24" s="10"/>
      <c r="D24" s="10"/>
      <c r="E24" s="10"/>
      <c r="F24" s="10"/>
      <c r="G24" s="10"/>
      <c r="H24" s="10"/>
      <c r="I24" s="10"/>
      <c r="J24" s="10"/>
    </row>
    <row r="25" spans="1:12" ht="15" customHeight="1">
      <c r="A25" s="139" t="s">
        <v>161</v>
      </c>
      <c r="B25" s="54" t="s">
        <v>39</v>
      </c>
      <c r="C25" s="67">
        <v>44720</v>
      </c>
      <c r="D25" s="67">
        <v>10478</v>
      </c>
      <c r="E25" s="67">
        <v>10177</v>
      </c>
      <c r="F25" s="67">
        <v>9029</v>
      </c>
      <c r="G25" s="68">
        <v>6080</v>
      </c>
      <c r="H25" s="67">
        <v>391</v>
      </c>
      <c r="I25" s="67">
        <v>213</v>
      </c>
      <c r="J25" s="67">
        <v>8352</v>
      </c>
    </row>
    <row r="26" spans="1:12" ht="15" customHeight="1">
      <c r="B26" s="35" t="s">
        <v>69</v>
      </c>
      <c r="C26" s="67">
        <v>38960</v>
      </c>
      <c r="D26" s="67">
        <v>9475</v>
      </c>
      <c r="E26" s="67">
        <v>8949</v>
      </c>
      <c r="F26" s="68">
        <v>7922</v>
      </c>
      <c r="G26" s="67">
        <v>5023</v>
      </c>
      <c r="H26" s="67">
        <v>391</v>
      </c>
      <c r="I26" s="67">
        <v>213</v>
      </c>
      <c r="J26" s="67">
        <v>6987</v>
      </c>
    </row>
    <row r="27" spans="1:12" ht="15" customHeight="1">
      <c r="B27" s="41" t="s">
        <v>70</v>
      </c>
      <c r="C27" s="67">
        <v>2923</v>
      </c>
      <c r="D27" s="76" t="s">
        <v>1</v>
      </c>
      <c r="E27" s="67">
        <v>27</v>
      </c>
      <c r="F27" s="67">
        <v>14</v>
      </c>
      <c r="G27" s="68">
        <v>226</v>
      </c>
      <c r="H27" s="67">
        <v>152</v>
      </c>
      <c r="I27" s="67">
        <v>152</v>
      </c>
      <c r="J27" s="67">
        <v>2352</v>
      </c>
    </row>
    <row r="28" spans="1:12" ht="15" customHeight="1">
      <c r="B28" s="41" t="s">
        <v>71</v>
      </c>
      <c r="C28" s="67">
        <v>36037</v>
      </c>
      <c r="D28" s="67">
        <v>9475</v>
      </c>
      <c r="E28" s="67">
        <v>8922</v>
      </c>
      <c r="F28" s="67">
        <v>7908</v>
      </c>
      <c r="G28" s="68">
        <v>4797</v>
      </c>
      <c r="H28" s="67">
        <v>239</v>
      </c>
      <c r="I28" s="67">
        <v>61</v>
      </c>
      <c r="J28" s="67">
        <v>4635</v>
      </c>
    </row>
    <row r="29" spans="1:12">
      <c r="B29" s="41"/>
      <c r="C29" s="10"/>
      <c r="D29" s="10"/>
      <c r="E29" s="10"/>
      <c r="F29" s="10"/>
      <c r="G29" s="10"/>
      <c r="H29" s="10"/>
      <c r="I29" s="10"/>
      <c r="J29" s="10"/>
    </row>
    <row r="30" spans="1:12" ht="15.75" customHeight="1">
      <c r="A30" s="139" t="s">
        <v>173</v>
      </c>
      <c r="B30" s="54" t="s">
        <v>39</v>
      </c>
      <c r="C30" s="67">
        <v>41988</v>
      </c>
      <c r="D30" s="67">
        <v>10529</v>
      </c>
      <c r="E30" s="67">
        <v>9029</v>
      </c>
      <c r="F30" s="67">
        <v>8284</v>
      </c>
      <c r="G30" s="68">
        <v>5574</v>
      </c>
      <c r="H30" s="67">
        <v>364</v>
      </c>
      <c r="I30" s="67">
        <v>279</v>
      </c>
      <c r="J30" s="67">
        <v>7929</v>
      </c>
    </row>
    <row r="31" spans="1:12" ht="15.75" customHeight="1">
      <c r="B31" s="35" t="s">
        <v>69</v>
      </c>
      <c r="C31" s="67">
        <v>37342</v>
      </c>
      <c r="D31" s="67">
        <v>9699</v>
      </c>
      <c r="E31" s="67">
        <v>8124</v>
      </c>
      <c r="F31" s="68">
        <v>7201</v>
      </c>
      <c r="G31" s="67">
        <v>4828</v>
      </c>
      <c r="H31" s="67">
        <v>364</v>
      </c>
      <c r="I31" s="67">
        <v>279</v>
      </c>
      <c r="J31" s="67">
        <v>6847</v>
      </c>
    </row>
    <row r="32" spans="1:12" ht="15.75" customHeight="1">
      <c r="B32" s="41" t="s">
        <v>70</v>
      </c>
      <c r="C32" s="67">
        <v>1899</v>
      </c>
      <c r="D32" s="76" t="s">
        <v>1</v>
      </c>
      <c r="E32" s="67">
        <v>10</v>
      </c>
      <c r="F32" s="67">
        <v>16</v>
      </c>
      <c r="G32" s="68">
        <v>107</v>
      </c>
      <c r="H32" s="67">
        <v>64</v>
      </c>
      <c r="I32" s="67">
        <v>130</v>
      </c>
      <c r="J32" s="67">
        <v>1572</v>
      </c>
    </row>
    <row r="33" spans="1:10" ht="15.75" customHeight="1">
      <c r="B33" s="41" t="s">
        <v>71</v>
      </c>
      <c r="C33" s="67">
        <v>35443</v>
      </c>
      <c r="D33" s="67">
        <v>9699</v>
      </c>
      <c r="E33" s="67">
        <v>8114</v>
      </c>
      <c r="F33" s="67">
        <v>7185</v>
      </c>
      <c r="G33" s="68">
        <v>4721</v>
      </c>
      <c r="H33" s="67">
        <v>300</v>
      </c>
      <c r="I33" s="67">
        <v>149</v>
      </c>
      <c r="J33" s="67">
        <v>5275</v>
      </c>
    </row>
    <row r="34" spans="1:10" ht="15" customHeight="1">
      <c r="B34" s="41"/>
      <c r="C34" s="10"/>
      <c r="D34" s="10"/>
      <c r="E34" s="10"/>
      <c r="F34" s="10"/>
      <c r="G34" s="10"/>
      <c r="H34" s="10"/>
      <c r="I34" s="10"/>
      <c r="J34" s="10"/>
    </row>
    <row r="35" spans="1:10" ht="15" customHeight="1">
      <c r="A35" s="139" t="s">
        <v>255</v>
      </c>
      <c r="B35" s="54" t="s">
        <v>39</v>
      </c>
      <c r="C35" s="76">
        <v>39735</v>
      </c>
      <c r="D35" s="76">
        <v>9962</v>
      </c>
      <c r="E35" s="76">
        <v>9022</v>
      </c>
      <c r="F35" s="76">
        <v>7239</v>
      </c>
      <c r="G35" s="76">
        <v>5325</v>
      </c>
      <c r="H35" s="76">
        <v>292</v>
      </c>
      <c r="I35" s="76">
        <v>182</v>
      </c>
      <c r="J35" s="76">
        <v>7713</v>
      </c>
    </row>
    <row r="36" spans="1:10" ht="15" customHeight="1">
      <c r="B36" s="35" t="s">
        <v>69</v>
      </c>
      <c r="C36" s="76">
        <f>SUM(C37:C38)</f>
        <v>35210</v>
      </c>
      <c r="D36" s="76">
        <f t="shared" ref="D36:J36" si="0">SUM(D37:D38)</f>
        <v>9248</v>
      </c>
      <c r="E36" s="76">
        <f t="shared" si="0"/>
        <v>8224</v>
      </c>
      <c r="F36" s="76">
        <f t="shared" si="0"/>
        <v>6374</v>
      </c>
      <c r="G36" s="76">
        <f t="shared" si="0"/>
        <v>4283</v>
      </c>
      <c r="H36" s="76">
        <f t="shared" si="0"/>
        <v>292</v>
      </c>
      <c r="I36" s="76">
        <f t="shared" si="0"/>
        <v>182</v>
      </c>
      <c r="J36" s="76">
        <f t="shared" si="0"/>
        <v>6607</v>
      </c>
    </row>
    <row r="37" spans="1:10" ht="15" customHeight="1">
      <c r="B37" s="41" t="s">
        <v>70</v>
      </c>
      <c r="C37" s="76">
        <v>1137</v>
      </c>
      <c r="D37" s="76" t="s">
        <v>1</v>
      </c>
      <c r="E37" s="76">
        <v>12</v>
      </c>
      <c r="F37" s="76">
        <v>7</v>
      </c>
      <c r="G37" s="76">
        <v>21</v>
      </c>
      <c r="H37" s="76">
        <v>8</v>
      </c>
      <c r="I37" s="76">
        <v>58</v>
      </c>
      <c r="J37" s="76">
        <v>1031</v>
      </c>
    </row>
    <row r="38" spans="1:10" ht="15" customHeight="1">
      <c r="B38" s="41" t="s">
        <v>71</v>
      </c>
      <c r="C38" s="76">
        <v>34073</v>
      </c>
      <c r="D38" s="76">
        <v>9248</v>
      </c>
      <c r="E38" s="76">
        <v>8212</v>
      </c>
      <c r="F38" s="76">
        <v>6367</v>
      </c>
      <c r="G38" s="76">
        <v>4262</v>
      </c>
      <c r="H38" s="76">
        <v>284</v>
      </c>
      <c r="I38" s="76">
        <v>124</v>
      </c>
      <c r="J38" s="76">
        <v>5576</v>
      </c>
    </row>
    <row r="39" spans="1:10">
      <c r="B39" s="41"/>
      <c r="C39" s="10"/>
      <c r="D39" s="10"/>
      <c r="E39" s="10"/>
      <c r="F39" s="10"/>
      <c r="G39" s="10"/>
      <c r="H39" s="10"/>
      <c r="I39" s="10"/>
      <c r="J39" s="10"/>
    </row>
    <row r="40" spans="1:10">
      <c r="A40" s="139" t="s">
        <v>264</v>
      </c>
      <c r="B40" s="54" t="s">
        <v>39</v>
      </c>
      <c r="C40" s="76">
        <v>37390</v>
      </c>
      <c r="D40" s="76">
        <v>9537</v>
      </c>
      <c r="E40" s="76">
        <v>8293</v>
      </c>
      <c r="F40" s="76">
        <v>7218</v>
      </c>
      <c r="G40" s="76">
        <v>4765</v>
      </c>
      <c r="H40" s="76">
        <v>292</v>
      </c>
      <c r="I40" s="76">
        <v>196</v>
      </c>
      <c r="J40" s="76">
        <v>7089</v>
      </c>
    </row>
    <row r="41" spans="1:10">
      <c r="B41" s="35" t="s">
        <v>69</v>
      </c>
      <c r="C41" s="76">
        <v>33611</v>
      </c>
      <c r="D41" s="76">
        <v>8945</v>
      </c>
      <c r="E41" s="76">
        <v>7629</v>
      </c>
      <c r="F41" s="76">
        <v>6463</v>
      </c>
      <c r="G41" s="76">
        <v>3992</v>
      </c>
      <c r="H41" s="76">
        <v>292</v>
      </c>
      <c r="I41" s="76">
        <v>196</v>
      </c>
      <c r="J41" s="76">
        <v>6094</v>
      </c>
    </row>
    <row r="42" spans="1:10">
      <c r="B42" s="41" t="s">
        <v>70</v>
      </c>
      <c r="C42" s="76">
        <v>780</v>
      </c>
      <c r="D42" s="76" t="s">
        <v>1</v>
      </c>
      <c r="E42" s="76">
        <v>5</v>
      </c>
      <c r="F42" s="76">
        <v>4</v>
      </c>
      <c r="G42" s="76">
        <v>11</v>
      </c>
      <c r="H42" s="76">
        <v>4</v>
      </c>
      <c r="I42" s="76">
        <v>15</v>
      </c>
      <c r="J42" s="76">
        <v>741</v>
      </c>
    </row>
    <row r="43" spans="1:10">
      <c r="B43" s="41" t="s">
        <v>71</v>
      </c>
      <c r="C43" s="76">
        <v>32831</v>
      </c>
      <c r="D43" s="76">
        <v>8945</v>
      </c>
      <c r="E43" s="76">
        <v>7624</v>
      </c>
      <c r="F43" s="76">
        <v>6459</v>
      </c>
      <c r="G43" s="76">
        <v>3981</v>
      </c>
      <c r="H43" s="76">
        <v>288</v>
      </c>
      <c r="I43" s="76">
        <v>181</v>
      </c>
      <c r="J43" s="76">
        <v>5353</v>
      </c>
    </row>
  </sheetData>
  <customSheetViews>
    <customSheetView guid="{3FB9FB02-A7E5-4F69-B0B2-D91D85FEF9AA}" scale="130" showPageBreaks="1">
      <pane ySplit="4" topLeftCell="A26" activePane="bottomLeft" state="frozen"/>
      <selection pane="bottomLeft" activeCell="J41" sqref="J4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35" activePane="bottomLeft" state="frozen"/>
      <selection pane="bottomLeft" activeCell="C40" sqref="C40:J43"/>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A2" sqref="A2"/>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4" topLeftCell="A5" activePane="bottomLeft" state="frozen"/>
      <selection pane="bottomLeft" activeCell="C27" sqref="C27"/>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pane ySplit="4" topLeftCell="A5" activePane="bottomLeft" state="frozen"/>
      <selection pane="bottomLeft" activeCell="C27" sqref="C27"/>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20" activePane="bottomLeft" state="frozen"/>
      <selection pane="bottomLeft" activeCell="C28" sqref="C28"/>
      <rowBreaks count="2" manualBreakCount="2">
        <brk id="29" max="16383" man="1"/>
        <brk id="62" max="16383" man="1"/>
      </rowBreaks>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showPageBreaks="1">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5"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4">
    <mergeCell ref="A3:B4"/>
    <mergeCell ref="D3:I3"/>
    <mergeCell ref="C3:C4"/>
    <mergeCell ref="J3:J4"/>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sheetPr codeName="Sheet17"/>
  <dimension ref="A1:R55"/>
  <sheetViews>
    <sheetView zoomScale="120" zoomScaleNormal="120" workbookViewId="0">
      <pane ySplit="5" topLeftCell="A6" activePane="bottomLeft" state="frozen"/>
      <selection pane="bottomLeft" activeCell="A55" sqref="A55:Q55"/>
    </sheetView>
  </sheetViews>
  <sheetFormatPr defaultColWidth="9.140625" defaultRowHeight="12"/>
  <cols>
    <col min="1" max="1" width="23.7109375" style="2" customWidth="1"/>
    <col min="2" max="6" width="7" style="2" customWidth="1"/>
    <col min="7" max="7" width="7" style="4" customWidth="1"/>
    <col min="8" max="11" width="7" style="2" customWidth="1"/>
    <col min="12" max="12" width="7" style="4" customWidth="1"/>
    <col min="13" max="17" width="7" style="2" customWidth="1"/>
    <col min="18" max="18" width="9.140625" style="4"/>
    <col min="19" max="16384" width="9.140625" style="2"/>
  </cols>
  <sheetData>
    <row r="1" spans="1:18" s="3" customFormat="1">
      <c r="A1" s="55" t="s">
        <v>268</v>
      </c>
      <c r="B1" s="2"/>
      <c r="C1" s="2"/>
      <c r="D1" s="2"/>
      <c r="E1" s="2"/>
      <c r="F1" s="2"/>
      <c r="G1" s="2"/>
      <c r="H1" s="2"/>
      <c r="I1" s="2"/>
      <c r="J1" s="2"/>
      <c r="R1" s="6"/>
    </row>
    <row r="2" spans="1:18" ht="15" customHeight="1" thickBot="1">
      <c r="A2" s="7"/>
      <c r="G2" s="2"/>
      <c r="L2" s="2"/>
      <c r="Q2" s="156" t="s">
        <v>122</v>
      </c>
    </row>
    <row r="3" spans="1:18" ht="18.75" customHeight="1" thickTop="1">
      <c r="A3" s="309" t="s">
        <v>133</v>
      </c>
      <c r="B3" s="305" t="s">
        <v>39</v>
      </c>
      <c r="C3" s="306"/>
      <c r="D3" s="312" t="s">
        <v>61</v>
      </c>
      <c r="E3" s="313"/>
      <c r="F3" s="313"/>
      <c r="G3" s="313"/>
      <c r="H3" s="313"/>
      <c r="I3" s="313"/>
      <c r="J3" s="313"/>
      <c r="K3" s="313"/>
      <c r="L3" s="313"/>
      <c r="M3" s="313"/>
      <c r="N3" s="313"/>
      <c r="O3" s="314"/>
      <c r="P3" s="301" t="s">
        <v>68</v>
      </c>
      <c r="Q3" s="302"/>
    </row>
    <row r="4" spans="1:18" ht="18.75" customHeight="1">
      <c r="A4" s="310"/>
      <c r="B4" s="307"/>
      <c r="C4" s="308"/>
      <c r="D4" s="315" t="s">
        <v>62</v>
      </c>
      <c r="E4" s="316"/>
      <c r="F4" s="315" t="s">
        <v>63</v>
      </c>
      <c r="G4" s="316"/>
      <c r="H4" s="315" t="s">
        <v>64</v>
      </c>
      <c r="I4" s="316"/>
      <c r="J4" s="315" t="s">
        <v>65</v>
      </c>
      <c r="K4" s="316"/>
      <c r="L4" s="315" t="s">
        <v>66</v>
      </c>
      <c r="M4" s="316"/>
      <c r="N4" s="315" t="s">
        <v>67</v>
      </c>
      <c r="O4" s="317"/>
      <c r="P4" s="303"/>
      <c r="Q4" s="304"/>
    </row>
    <row r="5" spans="1:18" ht="18.75" customHeight="1">
      <c r="A5" s="311"/>
      <c r="B5" s="56" t="s">
        <v>34</v>
      </c>
      <c r="C5" s="56" t="s">
        <v>33</v>
      </c>
      <c r="D5" s="56" t="s">
        <v>34</v>
      </c>
      <c r="E5" s="56" t="s">
        <v>33</v>
      </c>
      <c r="F5" s="56" t="s">
        <v>34</v>
      </c>
      <c r="G5" s="56" t="s">
        <v>33</v>
      </c>
      <c r="H5" s="56" t="s">
        <v>34</v>
      </c>
      <c r="I5" s="56" t="s">
        <v>33</v>
      </c>
      <c r="J5" s="56" t="s">
        <v>34</v>
      </c>
      <c r="K5" s="56" t="s">
        <v>33</v>
      </c>
      <c r="L5" s="56" t="s">
        <v>34</v>
      </c>
      <c r="M5" s="56" t="s">
        <v>33</v>
      </c>
      <c r="N5" s="56" t="s">
        <v>34</v>
      </c>
      <c r="O5" s="56" t="s">
        <v>33</v>
      </c>
      <c r="P5" s="56" t="s">
        <v>34</v>
      </c>
      <c r="Q5" s="57" t="s">
        <v>33</v>
      </c>
    </row>
    <row r="6" spans="1:18" ht="18.75" customHeight="1">
      <c r="A6" s="73" t="s">
        <v>40</v>
      </c>
      <c r="B6" s="73"/>
      <c r="C6" s="73"/>
      <c r="D6" s="73"/>
      <c r="E6" s="73"/>
      <c r="F6" s="73"/>
      <c r="G6" s="73"/>
      <c r="H6" s="73"/>
      <c r="I6" s="73"/>
      <c r="J6" s="73"/>
      <c r="K6" s="73"/>
      <c r="L6" s="73"/>
      <c r="M6" s="73"/>
      <c r="N6" s="73"/>
      <c r="O6" s="73"/>
      <c r="P6" s="73"/>
      <c r="Q6" s="73"/>
    </row>
    <row r="7" spans="1:18" s="131" customFormat="1" ht="15" customHeight="1">
      <c r="A7" s="130" t="s">
        <v>39</v>
      </c>
      <c r="B7" s="264">
        <v>37390</v>
      </c>
      <c r="C7" s="264">
        <v>20982</v>
      </c>
      <c r="D7" s="264">
        <v>9537</v>
      </c>
      <c r="E7" s="264">
        <v>4899</v>
      </c>
      <c r="F7" s="264">
        <v>8293</v>
      </c>
      <c r="G7" s="264">
        <v>4726</v>
      </c>
      <c r="H7" s="264">
        <v>7218</v>
      </c>
      <c r="I7" s="264">
        <v>4262</v>
      </c>
      <c r="J7" s="264">
        <v>4765</v>
      </c>
      <c r="K7" s="264">
        <v>2697</v>
      </c>
      <c r="L7" s="264">
        <v>292</v>
      </c>
      <c r="M7" s="264">
        <v>215</v>
      </c>
      <c r="N7" s="264">
        <v>196</v>
      </c>
      <c r="O7" s="264">
        <v>128</v>
      </c>
      <c r="P7" s="264">
        <v>7089</v>
      </c>
      <c r="Q7" s="265">
        <v>4055</v>
      </c>
      <c r="R7" s="133"/>
    </row>
    <row r="8" spans="1:18" s="131" customFormat="1" ht="15" customHeight="1">
      <c r="A8" s="130" t="s">
        <v>70</v>
      </c>
      <c r="B8" s="239">
        <v>1147</v>
      </c>
      <c r="C8" s="239">
        <v>712</v>
      </c>
      <c r="D8" s="239" t="s">
        <v>1</v>
      </c>
      <c r="E8" s="239" t="s">
        <v>1</v>
      </c>
      <c r="F8" s="239">
        <v>7</v>
      </c>
      <c r="G8" s="239">
        <v>4</v>
      </c>
      <c r="H8" s="239">
        <v>19</v>
      </c>
      <c r="I8" s="239">
        <v>9</v>
      </c>
      <c r="J8" s="239">
        <v>13</v>
      </c>
      <c r="K8" s="239">
        <v>10</v>
      </c>
      <c r="L8" s="239">
        <v>4</v>
      </c>
      <c r="M8" s="239">
        <v>2</v>
      </c>
      <c r="N8" s="239">
        <v>15</v>
      </c>
      <c r="O8" s="239">
        <v>8</v>
      </c>
      <c r="P8" s="239">
        <v>1089</v>
      </c>
      <c r="Q8" s="241">
        <v>679</v>
      </c>
      <c r="R8" s="133"/>
    </row>
    <row r="9" spans="1:18" s="131" customFormat="1" ht="15" customHeight="1">
      <c r="A9" s="132" t="s">
        <v>60</v>
      </c>
      <c r="B9" s="239">
        <v>780</v>
      </c>
      <c r="C9" s="239">
        <v>486</v>
      </c>
      <c r="D9" s="239" t="s">
        <v>1</v>
      </c>
      <c r="E9" s="239" t="s">
        <v>1</v>
      </c>
      <c r="F9" s="239">
        <v>5</v>
      </c>
      <c r="G9" s="239">
        <v>3</v>
      </c>
      <c r="H9" s="239">
        <v>4</v>
      </c>
      <c r="I9" s="239">
        <v>4</v>
      </c>
      <c r="J9" s="239">
        <v>11</v>
      </c>
      <c r="K9" s="239">
        <v>9</v>
      </c>
      <c r="L9" s="239">
        <v>4</v>
      </c>
      <c r="M9" s="239">
        <v>2</v>
      </c>
      <c r="N9" s="239">
        <v>15</v>
      </c>
      <c r="O9" s="239">
        <v>8</v>
      </c>
      <c r="P9" s="239">
        <v>741</v>
      </c>
      <c r="Q9" s="241">
        <v>460</v>
      </c>
      <c r="R9" s="133"/>
    </row>
    <row r="10" spans="1:18" s="131" customFormat="1" ht="15" customHeight="1">
      <c r="A10" s="132" t="s">
        <v>72</v>
      </c>
      <c r="B10" s="239">
        <v>367</v>
      </c>
      <c r="C10" s="239">
        <v>226</v>
      </c>
      <c r="D10" s="239" t="s">
        <v>1</v>
      </c>
      <c r="E10" s="239" t="s">
        <v>1</v>
      </c>
      <c r="F10" s="239">
        <v>2</v>
      </c>
      <c r="G10" s="239">
        <v>1</v>
      </c>
      <c r="H10" s="239">
        <v>15</v>
      </c>
      <c r="I10" s="239">
        <v>5</v>
      </c>
      <c r="J10" s="239">
        <v>2</v>
      </c>
      <c r="K10" s="239">
        <v>1</v>
      </c>
      <c r="L10" s="239" t="s">
        <v>1</v>
      </c>
      <c r="M10" s="239" t="s">
        <v>1</v>
      </c>
      <c r="N10" s="239" t="s">
        <v>1</v>
      </c>
      <c r="O10" s="239" t="s">
        <v>1</v>
      </c>
      <c r="P10" s="239">
        <v>348</v>
      </c>
      <c r="Q10" s="241">
        <v>219</v>
      </c>
      <c r="R10" s="133"/>
    </row>
    <row r="11" spans="1:18" s="131" customFormat="1" ht="15" customHeight="1">
      <c r="A11" s="130" t="s">
        <v>71</v>
      </c>
      <c r="B11" s="239">
        <v>36243</v>
      </c>
      <c r="C11" s="239">
        <v>20270</v>
      </c>
      <c r="D11" s="239">
        <v>9537</v>
      </c>
      <c r="E11" s="239">
        <v>4899</v>
      </c>
      <c r="F11" s="239">
        <v>8286</v>
      </c>
      <c r="G11" s="239">
        <v>4722</v>
      </c>
      <c r="H11" s="239">
        <v>7199</v>
      </c>
      <c r="I11" s="239">
        <v>4253</v>
      </c>
      <c r="J11" s="239">
        <v>4752</v>
      </c>
      <c r="K11" s="239">
        <v>2687</v>
      </c>
      <c r="L11" s="239">
        <v>288</v>
      </c>
      <c r="M11" s="239">
        <v>213</v>
      </c>
      <c r="N11" s="239">
        <v>181</v>
      </c>
      <c r="O11" s="239">
        <v>120</v>
      </c>
      <c r="P11" s="239">
        <v>6000</v>
      </c>
      <c r="Q11" s="241">
        <v>3376</v>
      </c>
      <c r="R11" s="133"/>
    </row>
    <row r="12" spans="1:18" s="131" customFormat="1" ht="15" customHeight="1">
      <c r="A12" s="132" t="s">
        <v>60</v>
      </c>
      <c r="B12" s="239">
        <v>32831</v>
      </c>
      <c r="C12" s="239">
        <v>18514</v>
      </c>
      <c r="D12" s="239">
        <v>8945</v>
      </c>
      <c r="E12" s="239">
        <v>4615</v>
      </c>
      <c r="F12" s="239">
        <v>7624</v>
      </c>
      <c r="G12" s="239">
        <v>4373</v>
      </c>
      <c r="H12" s="239">
        <v>6459</v>
      </c>
      <c r="I12" s="239">
        <v>3852</v>
      </c>
      <c r="J12" s="239">
        <v>3981</v>
      </c>
      <c r="K12" s="239">
        <v>2263</v>
      </c>
      <c r="L12" s="239">
        <v>288</v>
      </c>
      <c r="M12" s="239">
        <v>213</v>
      </c>
      <c r="N12" s="239">
        <v>181</v>
      </c>
      <c r="O12" s="239">
        <v>120</v>
      </c>
      <c r="P12" s="239">
        <v>5353</v>
      </c>
      <c r="Q12" s="241">
        <v>3078</v>
      </c>
      <c r="R12" s="133"/>
    </row>
    <row r="13" spans="1:18" s="131" customFormat="1" ht="15" customHeight="1">
      <c r="A13" s="132" t="s">
        <v>72</v>
      </c>
      <c r="B13" s="239">
        <v>3412</v>
      </c>
      <c r="C13" s="239">
        <v>1756</v>
      </c>
      <c r="D13" s="239">
        <v>592</v>
      </c>
      <c r="E13" s="239">
        <v>284</v>
      </c>
      <c r="F13" s="239">
        <v>662</v>
      </c>
      <c r="G13" s="239">
        <v>349</v>
      </c>
      <c r="H13" s="239">
        <v>740</v>
      </c>
      <c r="I13" s="239">
        <v>401</v>
      </c>
      <c r="J13" s="239">
        <v>771</v>
      </c>
      <c r="K13" s="239">
        <v>424</v>
      </c>
      <c r="L13" s="239" t="s">
        <v>1</v>
      </c>
      <c r="M13" s="239" t="s">
        <v>1</v>
      </c>
      <c r="N13" s="239" t="s">
        <v>1</v>
      </c>
      <c r="O13" s="239" t="s">
        <v>1</v>
      </c>
      <c r="P13" s="239">
        <v>647</v>
      </c>
      <c r="Q13" s="241">
        <v>298</v>
      </c>
      <c r="R13" s="133"/>
    </row>
    <row r="14" spans="1:18" s="131" customFormat="1" ht="18" customHeight="1">
      <c r="A14" s="155" t="s">
        <v>73</v>
      </c>
      <c r="B14" s="155"/>
      <c r="C14" s="155"/>
      <c r="D14" s="155"/>
      <c r="E14" s="155"/>
      <c r="F14" s="155"/>
      <c r="G14" s="155"/>
      <c r="H14" s="155"/>
      <c r="I14" s="155"/>
      <c r="J14" s="155"/>
      <c r="K14" s="155"/>
      <c r="L14" s="155"/>
      <c r="M14" s="155"/>
      <c r="N14" s="155"/>
      <c r="O14" s="155"/>
      <c r="P14" s="155"/>
      <c r="Q14" s="155"/>
      <c r="R14" s="133"/>
    </row>
    <row r="15" spans="1:18" s="131" customFormat="1" ht="15" customHeight="1">
      <c r="A15" s="130" t="s">
        <v>39</v>
      </c>
      <c r="B15" s="264">
        <v>5649</v>
      </c>
      <c r="C15" s="264">
        <v>3235</v>
      </c>
      <c r="D15" s="264">
        <v>5273</v>
      </c>
      <c r="E15" s="264">
        <v>2989</v>
      </c>
      <c r="F15" s="264">
        <v>375</v>
      </c>
      <c r="G15" s="264">
        <v>245</v>
      </c>
      <c r="H15" s="264">
        <v>1</v>
      </c>
      <c r="I15" s="264">
        <v>1</v>
      </c>
      <c r="J15" s="264" t="s">
        <v>1</v>
      </c>
      <c r="K15" s="264" t="s">
        <v>1</v>
      </c>
      <c r="L15" s="264" t="s">
        <v>1</v>
      </c>
      <c r="M15" s="264" t="s">
        <v>1</v>
      </c>
      <c r="N15" s="264" t="s">
        <v>1</v>
      </c>
      <c r="O15" s="264" t="s">
        <v>1</v>
      </c>
      <c r="P15" s="264" t="s">
        <v>1</v>
      </c>
      <c r="Q15" s="241" t="s">
        <v>1</v>
      </c>
      <c r="R15" s="133"/>
    </row>
    <row r="16" spans="1:18" s="131" customFormat="1" ht="15" customHeight="1">
      <c r="A16" s="130" t="s">
        <v>70</v>
      </c>
      <c r="B16" s="239" t="s">
        <v>1</v>
      </c>
      <c r="C16" s="239" t="s">
        <v>1</v>
      </c>
      <c r="D16" s="239" t="s">
        <v>1</v>
      </c>
      <c r="E16" s="239" t="s">
        <v>1</v>
      </c>
      <c r="F16" s="239" t="s">
        <v>1</v>
      </c>
      <c r="G16" s="239" t="s">
        <v>1</v>
      </c>
      <c r="H16" s="239" t="s">
        <v>1</v>
      </c>
      <c r="I16" s="239" t="s">
        <v>1</v>
      </c>
      <c r="J16" s="239" t="s">
        <v>1</v>
      </c>
      <c r="K16" s="239" t="s">
        <v>1</v>
      </c>
      <c r="L16" s="239" t="s">
        <v>1</v>
      </c>
      <c r="M16" s="239" t="s">
        <v>1</v>
      </c>
      <c r="N16" s="239" t="s">
        <v>1</v>
      </c>
      <c r="O16" s="239" t="s">
        <v>1</v>
      </c>
      <c r="P16" s="239" t="s">
        <v>1</v>
      </c>
      <c r="Q16" s="241" t="s">
        <v>1</v>
      </c>
      <c r="R16" s="133"/>
    </row>
    <row r="17" spans="1:18" s="131" customFormat="1" ht="15" customHeight="1">
      <c r="A17" s="132" t="s">
        <v>60</v>
      </c>
      <c r="B17" s="239" t="s">
        <v>1</v>
      </c>
      <c r="C17" s="239" t="s">
        <v>1</v>
      </c>
      <c r="D17" s="239" t="s">
        <v>1</v>
      </c>
      <c r="E17" s="239" t="s">
        <v>1</v>
      </c>
      <c r="F17" s="239" t="s">
        <v>1</v>
      </c>
      <c r="G17" s="239" t="s">
        <v>1</v>
      </c>
      <c r="H17" s="239" t="s">
        <v>1</v>
      </c>
      <c r="I17" s="239" t="s">
        <v>1</v>
      </c>
      <c r="J17" s="239" t="s">
        <v>1</v>
      </c>
      <c r="K17" s="239" t="s">
        <v>1</v>
      </c>
      <c r="L17" s="239" t="s">
        <v>1</v>
      </c>
      <c r="M17" s="239" t="s">
        <v>1</v>
      </c>
      <c r="N17" s="239" t="s">
        <v>1</v>
      </c>
      <c r="O17" s="239" t="s">
        <v>1</v>
      </c>
      <c r="P17" s="239" t="s">
        <v>1</v>
      </c>
      <c r="Q17" s="241" t="s">
        <v>1</v>
      </c>
      <c r="R17" s="133"/>
    </row>
    <row r="18" spans="1:18" s="131" customFormat="1" ht="15" customHeight="1">
      <c r="A18" s="132" t="s">
        <v>72</v>
      </c>
      <c r="B18" s="239" t="s">
        <v>1</v>
      </c>
      <c r="C18" s="239" t="s">
        <v>1</v>
      </c>
      <c r="D18" s="239" t="s">
        <v>1</v>
      </c>
      <c r="E18" s="239" t="s">
        <v>1</v>
      </c>
      <c r="F18" s="239" t="s">
        <v>1</v>
      </c>
      <c r="G18" s="239" t="s">
        <v>1</v>
      </c>
      <c r="H18" s="239" t="s">
        <v>1</v>
      </c>
      <c r="I18" s="239" t="s">
        <v>1</v>
      </c>
      <c r="J18" s="239" t="s">
        <v>1</v>
      </c>
      <c r="K18" s="239" t="s">
        <v>1</v>
      </c>
      <c r="L18" s="239" t="s">
        <v>1</v>
      </c>
      <c r="M18" s="239" t="s">
        <v>1</v>
      </c>
      <c r="N18" s="239" t="s">
        <v>1</v>
      </c>
      <c r="O18" s="239" t="s">
        <v>1</v>
      </c>
      <c r="P18" s="239" t="s">
        <v>1</v>
      </c>
      <c r="Q18" s="241" t="s">
        <v>1</v>
      </c>
      <c r="R18" s="133"/>
    </row>
    <row r="19" spans="1:18" s="131" customFormat="1" ht="15" customHeight="1">
      <c r="A19" s="130" t="s">
        <v>71</v>
      </c>
      <c r="B19" s="239">
        <v>5649</v>
      </c>
      <c r="C19" s="239">
        <v>3235</v>
      </c>
      <c r="D19" s="239">
        <v>5273</v>
      </c>
      <c r="E19" s="239">
        <v>2989</v>
      </c>
      <c r="F19" s="239">
        <v>375</v>
      </c>
      <c r="G19" s="239">
        <v>245</v>
      </c>
      <c r="H19" s="239">
        <v>1</v>
      </c>
      <c r="I19" s="239">
        <v>1</v>
      </c>
      <c r="J19" s="239" t="s">
        <v>1</v>
      </c>
      <c r="K19" s="239" t="s">
        <v>1</v>
      </c>
      <c r="L19" s="239" t="s">
        <v>1</v>
      </c>
      <c r="M19" s="239" t="s">
        <v>1</v>
      </c>
      <c r="N19" s="239" t="s">
        <v>1</v>
      </c>
      <c r="O19" s="239" t="s">
        <v>1</v>
      </c>
      <c r="P19" s="239" t="s">
        <v>1</v>
      </c>
      <c r="Q19" s="241" t="s">
        <v>1</v>
      </c>
      <c r="R19" s="133"/>
    </row>
    <row r="20" spans="1:18" s="131" customFormat="1" ht="15" customHeight="1">
      <c r="A20" s="132" t="s">
        <v>60</v>
      </c>
      <c r="B20" s="239">
        <v>5502</v>
      </c>
      <c r="C20" s="239">
        <v>3138</v>
      </c>
      <c r="D20" s="239">
        <v>5138</v>
      </c>
      <c r="E20" s="239">
        <v>2904</v>
      </c>
      <c r="F20" s="239">
        <v>363</v>
      </c>
      <c r="G20" s="239">
        <v>233</v>
      </c>
      <c r="H20" s="239">
        <v>1</v>
      </c>
      <c r="I20" s="239">
        <v>1</v>
      </c>
      <c r="J20" s="239" t="s">
        <v>1</v>
      </c>
      <c r="K20" s="239" t="s">
        <v>1</v>
      </c>
      <c r="L20" s="239" t="s">
        <v>1</v>
      </c>
      <c r="M20" s="239" t="s">
        <v>1</v>
      </c>
      <c r="N20" s="239" t="s">
        <v>1</v>
      </c>
      <c r="O20" s="239" t="s">
        <v>1</v>
      </c>
      <c r="P20" s="239" t="s">
        <v>1</v>
      </c>
      <c r="Q20" s="241" t="s">
        <v>1</v>
      </c>
      <c r="R20" s="133"/>
    </row>
    <row r="21" spans="1:18" s="131" customFormat="1" ht="15" customHeight="1">
      <c r="A21" s="132" t="s">
        <v>72</v>
      </c>
      <c r="B21" s="239">
        <v>147</v>
      </c>
      <c r="C21" s="239">
        <v>97</v>
      </c>
      <c r="D21" s="239">
        <v>135</v>
      </c>
      <c r="E21" s="239">
        <v>85</v>
      </c>
      <c r="F21" s="239">
        <v>12</v>
      </c>
      <c r="G21" s="239">
        <v>12</v>
      </c>
      <c r="H21" s="239" t="s">
        <v>1</v>
      </c>
      <c r="I21" s="239" t="s">
        <v>1</v>
      </c>
      <c r="J21" s="239" t="s">
        <v>1</v>
      </c>
      <c r="K21" s="239" t="s">
        <v>1</v>
      </c>
      <c r="L21" s="239" t="s">
        <v>1</v>
      </c>
      <c r="M21" s="239" t="s">
        <v>1</v>
      </c>
      <c r="N21" s="239" t="s">
        <v>1</v>
      </c>
      <c r="O21" s="239" t="s">
        <v>1</v>
      </c>
      <c r="P21" s="239" t="s">
        <v>1</v>
      </c>
      <c r="Q21" s="241" t="s">
        <v>1</v>
      </c>
      <c r="R21" s="133"/>
    </row>
    <row r="22" spans="1:18" s="131" customFormat="1" ht="18" customHeight="1">
      <c r="A22" s="155" t="s">
        <v>74</v>
      </c>
      <c r="B22" s="155"/>
      <c r="C22" s="155"/>
      <c r="D22" s="155"/>
      <c r="E22" s="155"/>
      <c r="F22" s="155"/>
      <c r="G22" s="155"/>
      <c r="H22" s="155"/>
      <c r="I22" s="155"/>
      <c r="J22" s="155"/>
      <c r="K22" s="155"/>
      <c r="L22" s="155"/>
      <c r="M22" s="155"/>
      <c r="N22" s="155"/>
      <c r="O22" s="155"/>
      <c r="P22" s="155"/>
      <c r="Q22" s="155"/>
      <c r="R22" s="133"/>
    </row>
    <row r="23" spans="1:18" s="131" customFormat="1" ht="15" customHeight="1">
      <c r="A23" s="130" t="s">
        <v>39</v>
      </c>
      <c r="B23" s="264">
        <v>20863</v>
      </c>
      <c r="C23" s="264">
        <v>12078</v>
      </c>
      <c r="D23" s="264">
        <v>3377</v>
      </c>
      <c r="E23" s="264">
        <v>1539</v>
      </c>
      <c r="F23" s="264">
        <v>6606</v>
      </c>
      <c r="G23" s="264">
        <v>3844</v>
      </c>
      <c r="H23" s="264">
        <v>5120</v>
      </c>
      <c r="I23" s="264">
        <v>3141</v>
      </c>
      <c r="J23" s="264">
        <v>2766</v>
      </c>
      <c r="K23" s="264">
        <v>1674</v>
      </c>
      <c r="L23" s="264">
        <v>181</v>
      </c>
      <c r="M23" s="264">
        <v>136</v>
      </c>
      <c r="N23" s="264">
        <v>82</v>
      </c>
      <c r="O23" s="264">
        <v>60</v>
      </c>
      <c r="P23" s="264">
        <v>2731</v>
      </c>
      <c r="Q23" s="241">
        <v>1684</v>
      </c>
      <c r="R23" s="133"/>
    </row>
    <row r="24" spans="1:18" s="131" customFormat="1" ht="15" customHeight="1">
      <c r="A24" s="130" t="s">
        <v>70</v>
      </c>
      <c r="B24" s="239" t="s">
        <v>1</v>
      </c>
      <c r="C24" s="239" t="s">
        <v>1</v>
      </c>
      <c r="D24" s="239" t="s">
        <v>1</v>
      </c>
      <c r="E24" s="239" t="s">
        <v>1</v>
      </c>
      <c r="F24" s="239" t="s">
        <v>1</v>
      </c>
      <c r="G24" s="239" t="s">
        <v>1</v>
      </c>
      <c r="H24" s="239" t="s">
        <v>1</v>
      </c>
      <c r="I24" s="239" t="s">
        <v>1</v>
      </c>
      <c r="J24" s="239" t="s">
        <v>1</v>
      </c>
      <c r="K24" s="239" t="s">
        <v>1</v>
      </c>
      <c r="L24" s="239" t="s">
        <v>1</v>
      </c>
      <c r="M24" s="239" t="s">
        <v>1</v>
      </c>
      <c r="N24" s="239" t="s">
        <v>1</v>
      </c>
      <c r="O24" s="239" t="s">
        <v>1</v>
      </c>
      <c r="P24" s="239" t="s">
        <v>1</v>
      </c>
      <c r="Q24" s="241" t="s">
        <v>1</v>
      </c>
      <c r="R24" s="133"/>
    </row>
    <row r="25" spans="1:18" s="131" customFormat="1" ht="15" customHeight="1">
      <c r="A25" s="132" t="s">
        <v>60</v>
      </c>
      <c r="B25" s="239" t="s">
        <v>1</v>
      </c>
      <c r="C25" s="239" t="s">
        <v>1</v>
      </c>
      <c r="D25" s="239" t="s">
        <v>1</v>
      </c>
      <c r="E25" s="239" t="s">
        <v>1</v>
      </c>
      <c r="F25" s="239" t="s">
        <v>1</v>
      </c>
      <c r="G25" s="239" t="s">
        <v>1</v>
      </c>
      <c r="H25" s="239" t="s">
        <v>1</v>
      </c>
      <c r="I25" s="239" t="s">
        <v>1</v>
      </c>
      <c r="J25" s="239" t="s">
        <v>1</v>
      </c>
      <c r="K25" s="239" t="s">
        <v>1</v>
      </c>
      <c r="L25" s="239" t="s">
        <v>1</v>
      </c>
      <c r="M25" s="239" t="s">
        <v>1</v>
      </c>
      <c r="N25" s="239" t="s">
        <v>1</v>
      </c>
      <c r="O25" s="239" t="s">
        <v>1</v>
      </c>
      <c r="P25" s="239" t="s">
        <v>1</v>
      </c>
      <c r="Q25" s="241" t="s">
        <v>1</v>
      </c>
      <c r="R25" s="133"/>
    </row>
    <row r="26" spans="1:18" s="131" customFormat="1" ht="15" customHeight="1">
      <c r="A26" s="132" t="s">
        <v>72</v>
      </c>
      <c r="B26" s="239" t="s">
        <v>1</v>
      </c>
      <c r="C26" s="239" t="s">
        <v>1</v>
      </c>
      <c r="D26" s="239" t="s">
        <v>1</v>
      </c>
      <c r="E26" s="239" t="s">
        <v>1</v>
      </c>
      <c r="F26" s="239" t="s">
        <v>1</v>
      </c>
      <c r="G26" s="239" t="s">
        <v>1</v>
      </c>
      <c r="H26" s="239" t="s">
        <v>1</v>
      </c>
      <c r="I26" s="239" t="s">
        <v>1</v>
      </c>
      <c r="J26" s="239" t="s">
        <v>1</v>
      </c>
      <c r="K26" s="239" t="s">
        <v>1</v>
      </c>
      <c r="L26" s="239" t="s">
        <v>1</v>
      </c>
      <c r="M26" s="239" t="s">
        <v>1</v>
      </c>
      <c r="N26" s="239" t="s">
        <v>1</v>
      </c>
      <c r="O26" s="239" t="s">
        <v>1</v>
      </c>
      <c r="P26" s="239" t="s">
        <v>1</v>
      </c>
      <c r="Q26" s="241" t="s">
        <v>1</v>
      </c>
      <c r="R26" s="133"/>
    </row>
    <row r="27" spans="1:18" s="131" customFormat="1" ht="15" customHeight="1">
      <c r="A27" s="130" t="s">
        <v>71</v>
      </c>
      <c r="B27" s="239">
        <v>20863</v>
      </c>
      <c r="C27" s="239">
        <v>12078</v>
      </c>
      <c r="D27" s="239">
        <v>3377</v>
      </c>
      <c r="E27" s="239">
        <v>1539</v>
      </c>
      <c r="F27" s="239">
        <v>6606</v>
      </c>
      <c r="G27" s="239">
        <v>3844</v>
      </c>
      <c r="H27" s="239">
        <v>5120</v>
      </c>
      <c r="I27" s="239">
        <v>3141</v>
      </c>
      <c r="J27" s="239">
        <v>2766</v>
      </c>
      <c r="K27" s="239">
        <v>1674</v>
      </c>
      <c r="L27" s="239">
        <v>181</v>
      </c>
      <c r="M27" s="239">
        <v>136</v>
      </c>
      <c r="N27" s="239">
        <v>82</v>
      </c>
      <c r="O27" s="239">
        <v>60</v>
      </c>
      <c r="P27" s="239">
        <v>2731</v>
      </c>
      <c r="Q27" s="241">
        <v>1684</v>
      </c>
      <c r="R27" s="133"/>
    </row>
    <row r="28" spans="1:18" s="131" customFormat="1" ht="15" customHeight="1">
      <c r="A28" s="132" t="s">
        <v>60</v>
      </c>
      <c r="B28" s="239">
        <v>19948</v>
      </c>
      <c r="C28" s="239">
        <v>11626</v>
      </c>
      <c r="D28" s="239">
        <v>3160</v>
      </c>
      <c r="E28" s="239">
        <v>1449</v>
      </c>
      <c r="F28" s="239">
        <v>6334</v>
      </c>
      <c r="G28" s="239">
        <v>3702</v>
      </c>
      <c r="H28" s="239">
        <v>4903</v>
      </c>
      <c r="I28" s="239">
        <v>3023</v>
      </c>
      <c r="J28" s="239">
        <v>2625</v>
      </c>
      <c r="K28" s="239">
        <v>1608</v>
      </c>
      <c r="L28" s="239">
        <v>181</v>
      </c>
      <c r="M28" s="239">
        <v>136</v>
      </c>
      <c r="N28" s="239">
        <v>82</v>
      </c>
      <c r="O28" s="239">
        <v>60</v>
      </c>
      <c r="P28" s="239">
        <v>2663</v>
      </c>
      <c r="Q28" s="241">
        <v>1648</v>
      </c>
      <c r="R28" s="133"/>
    </row>
    <row r="29" spans="1:18" s="131" customFormat="1" ht="15" customHeight="1">
      <c r="A29" s="132" t="s">
        <v>72</v>
      </c>
      <c r="B29" s="239">
        <v>915</v>
      </c>
      <c r="C29" s="239">
        <v>452</v>
      </c>
      <c r="D29" s="239">
        <v>217</v>
      </c>
      <c r="E29" s="239">
        <v>90</v>
      </c>
      <c r="F29" s="239">
        <v>272</v>
      </c>
      <c r="G29" s="239">
        <v>142</v>
      </c>
      <c r="H29" s="239">
        <v>217</v>
      </c>
      <c r="I29" s="239">
        <v>118</v>
      </c>
      <c r="J29" s="239">
        <v>141</v>
      </c>
      <c r="K29" s="239">
        <v>66</v>
      </c>
      <c r="L29" s="239" t="s">
        <v>1</v>
      </c>
      <c r="M29" s="239" t="s">
        <v>1</v>
      </c>
      <c r="N29" s="239" t="s">
        <v>1</v>
      </c>
      <c r="O29" s="239" t="s">
        <v>1</v>
      </c>
      <c r="P29" s="239">
        <v>68</v>
      </c>
      <c r="Q29" s="241">
        <v>36</v>
      </c>
      <c r="R29" s="133"/>
    </row>
    <row r="30" spans="1:18" s="131" customFormat="1" ht="18" customHeight="1">
      <c r="A30" s="155" t="s">
        <v>75</v>
      </c>
      <c r="B30" s="155"/>
      <c r="C30" s="155"/>
      <c r="D30" s="155"/>
      <c r="E30" s="155"/>
      <c r="F30" s="155"/>
      <c r="G30" s="155"/>
      <c r="H30" s="155"/>
      <c r="I30" s="155"/>
      <c r="J30" s="155"/>
      <c r="K30" s="155"/>
      <c r="L30" s="155"/>
      <c r="M30" s="155"/>
      <c r="N30" s="155"/>
      <c r="O30" s="155"/>
      <c r="P30" s="155"/>
      <c r="Q30" s="155"/>
      <c r="R30" s="133"/>
    </row>
    <row r="31" spans="1:18" s="131" customFormat="1" ht="15" customHeight="1">
      <c r="A31" s="130" t="s">
        <v>39</v>
      </c>
      <c r="B31" s="239">
        <v>6034</v>
      </c>
      <c r="C31" s="239">
        <v>3180</v>
      </c>
      <c r="D31" s="239">
        <v>378</v>
      </c>
      <c r="E31" s="239">
        <v>147</v>
      </c>
      <c r="F31" s="239">
        <v>661</v>
      </c>
      <c r="G31" s="239">
        <v>321</v>
      </c>
      <c r="H31" s="239">
        <v>1118</v>
      </c>
      <c r="I31" s="239">
        <v>596</v>
      </c>
      <c r="J31" s="239">
        <v>907</v>
      </c>
      <c r="K31" s="239">
        <v>450</v>
      </c>
      <c r="L31" s="239">
        <v>92</v>
      </c>
      <c r="M31" s="239">
        <v>69</v>
      </c>
      <c r="N31" s="239">
        <v>96</v>
      </c>
      <c r="O31" s="239">
        <v>56</v>
      </c>
      <c r="P31" s="239">
        <v>2782</v>
      </c>
      <c r="Q31" s="241">
        <v>1541</v>
      </c>
      <c r="R31" s="133"/>
    </row>
    <row r="32" spans="1:18" s="131" customFormat="1" ht="15" customHeight="1">
      <c r="A32" s="130" t="s">
        <v>70</v>
      </c>
      <c r="B32" s="239">
        <v>426</v>
      </c>
      <c r="C32" s="239">
        <v>269</v>
      </c>
      <c r="D32" s="239" t="s">
        <v>1</v>
      </c>
      <c r="E32" s="239" t="s">
        <v>1</v>
      </c>
      <c r="F32" s="239">
        <v>3</v>
      </c>
      <c r="G32" s="239">
        <v>2</v>
      </c>
      <c r="H32" s="239">
        <v>7</v>
      </c>
      <c r="I32" s="239">
        <v>5</v>
      </c>
      <c r="J32" s="239">
        <v>3</v>
      </c>
      <c r="K32" s="239">
        <v>3</v>
      </c>
      <c r="L32" s="239">
        <v>3</v>
      </c>
      <c r="M32" s="239">
        <v>2</v>
      </c>
      <c r="N32" s="239">
        <v>3</v>
      </c>
      <c r="O32" s="239">
        <v>1</v>
      </c>
      <c r="P32" s="239">
        <v>407</v>
      </c>
      <c r="Q32" s="241">
        <v>256</v>
      </c>
      <c r="R32" s="133"/>
    </row>
    <row r="33" spans="1:18" s="131" customFormat="1" ht="15" customHeight="1">
      <c r="A33" s="132" t="s">
        <v>60</v>
      </c>
      <c r="B33" s="239">
        <v>303</v>
      </c>
      <c r="C33" s="239">
        <v>188</v>
      </c>
      <c r="D33" s="239" t="s">
        <v>1</v>
      </c>
      <c r="E33" s="239" t="s">
        <v>1</v>
      </c>
      <c r="F33" s="239">
        <v>3</v>
      </c>
      <c r="G33" s="239">
        <v>2</v>
      </c>
      <c r="H33" s="239">
        <v>3</v>
      </c>
      <c r="I33" s="239">
        <v>3</v>
      </c>
      <c r="J33" s="239">
        <v>3</v>
      </c>
      <c r="K33" s="239">
        <v>3</v>
      </c>
      <c r="L33" s="239">
        <v>3</v>
      </c>
      <c r="M33" s="239">
        <v>2</v>
      </c>
      <c r="N33" s="239">
        <v>3</v>
      </c>
      <c r="O33" s="239">
        <v>1</v>
      </c>
      <c r="P33" s="239">
        <v>288</v>
      </c>
      <c r="Q33" s="241">
        <v>177</v>
      </c>
      <c r="R33" s="133"/>
    </row>
    <row r="34" spans="1:18" s="131" customFormat="1" ht="15" customHeight="1">
      <c r="A34" s="132" t="s">
        <v>72</v>
      </c>
      <c r="B34" s="239">
        <v>123</v>
      </c>
      <c r="C34" s="239">
        <v>81</v>
      </c>
      <c r="D34" s="239" t="s">
        <v>1</v>
      </c>
      <c r="E34" s="239" t="s">
        <v>1</v>
      </c>
      <c r="F34" s="239" t="s">
        <v>1</v>
      </c>
      <c r="G34" s="239" t="s">
        <v>1</v>
      </c>
      <c r="H34" s="239">
        <v>4</v>
      </c>
      <c r="I34" s="239">
        <v>2</v>
      </c>
      <c r="J34" s="239" t="s">
        <v>1</v>
      </c>
      <c r="K34" s="239" t="s">
        <v>1</v>
      </c>
      <c r="L34" s="239" t="s">
        <v>1</v>
      </c>
      <c r="M34" s="239" t="s">
        <v>1</v>
      </c>
      <c r="N34" s="239" t="s">
        <v>1</v>
      </c>
      <c r="O34" s="239" t="s">
        <v>1</v>
      </c>
      <c r="P34" s="239">
        <v>119</v>
      </c>
      <c r="Q34" s="241">
        <v>79</v>
      </c>
      <c r="R34" s="133"/>
    </row>
    <row r="35" spans="1:18" s="131" customFormat="1" ht="15" customHeight="1">
      <c r="A35" s="130" t="s">
        <v>71</v>
      </c>
      <c r="B35" s="239">
        <v>5608</v>
      </c>
      <c r="C35" s="239">
        <v>2911</v>
      </c>
      <c r="D35" s="239">
        <v>378</v>
      </c>
      <c r="E35" s="239">
        <v>147</v>
      </c>
      <c r="F35" s="239">
        <v>658</v>
      </c>
      <c r="G35" s="239">
        <v>319</v>
      </c>
      <c r="H35" s="239">
        <v>1111</v>
      </c>
      <c r="I35" s="239">
        <v>591</v>
      </c>
      <c r="J35" s="239">
        <v>904</v>
      </c>
      <c r="K35" s="239">
        <v>447</v>
      </c>
      <c r="L35" s="239">
        <v>89</v>
      </c>
      <c r="M35" s="239">
        <v>67</v>
      </c>
      <c r="N35" s="239">
        <v>93</v>
      </c>
      <c r="O35" s="239">
        <v>55</v>
      </c>
      <c r="P35" s="239">
        <v>2375</v>
      </c>
      <c r="Q35" s="241">
        <v>1285</v>
      </c>
      <c r="R35" s="133"/>
    </row>
    <row r="36" spans="1:18" s="131" customFormat="1" ht="15" customHeight="1">
      <c r="A36" s="132" t="s">
        <v>60</v>
      </c>
      <c r="B36" s="239">
        <v>4810</v>
      </c>
      <c r="C36" s="239">
        <v>2541</v>
      </c>
      <c r="D36" s="239">
        <v>295</v>
      </c>
      <c r="E36" s="239">
        <v>115</v>
      </c>
      <c r="F36" s="239">
        <v>511</v>
      </c>
      <c r="G36" s="239">
        <v>245</v>
      </c>
      <c r="H36" s="239">
        <v>924</v>
      </c>
      <c r="I36" s="239">
        <v>492</v>
      </c>
      <c r="J36" s="239">
        <v>737</v>
      </c>
      <c r="K36" s="239">
        <v>372</v>
      </c>
      <c r="L36" s="239">
        <v>89</v>
      </c>
      <c r="M36" s="239">
        <v>67</v>
      </c>
      <c r="N36" s="239">
        <v>93</v>
      </c>
      <c r="O36" s="239">
        <v>55</v>
      </c>
      <c r="P36" s="239">
        <v>2161</v>
      </c>
      <c r="Q36" s="241">
        <v>1195</v>
      </c>
      <c r="R36" s="133"/>
    </row>
    <row r="37" spans="1:18" s="131" customFormat="1" ht="15" customHeight="1">
      <c r="A37" s="132" t="s">
        <v>72</v>
      </c>
      <c r="B37" s="239">
        <v>798</v>
      </c>
      <c r="C37" s="239">
        <v>370</v>
      </c>
      <c r="D37" s="239">
        <v>83</v>
      </c>
      <c r="E37" s="239">
        <v>32</v>
      </c>
      <c r="F37" s="239">
        <v>147</v>
      </c>
      <c r="G37" s="239">
        <v>74</v>
      </c>
      <c r="H37" s="239">
        <v>187</v>
      </c>
      <c r="I37" s="239">
        <v>99</v>
      </c>
      <c r="J37" s="239">
        <v>167</v>
      </c>
      <c r="K37" s="239">
        <v>75</v>
      </c>
      <c r="L37" s="239" t="s">
        <v>1</v>
      </c>
      <c r="M37" s="239" t="s">
        <v>1</v>
      </c>
      <c r="N37" s="239" t="s">
        <v>1</v>
      </c>
      <c r="O37" s="239" t="s">
        <v>1</v>
      </c>
      <c r="P37" s="239">
        <v>214</v>
      </c>
      <c r="Q37" s="241">
        <v>90</v>
      </c>
      <c r="R37" s="133"/>
    </row>
    <row r="38" spans="1:18" s="131" customFormat="1" ht="18" customHeight="1">
      <c r="A38" s="155" t="s">
        <v>76</v>
      </c>
      <c r="B38" s="155"/>
      <c r="C38" s="155"/>
      <c r="D38" s="155"/>
      <c r="E38" s="155"/>
      <c r="F38" s="155"/>
      <c r="G38" s="155"/>
      <c r="H38" s="155"/>
      <c r="I38" s="155"/>
      <c r="J38" s="155"/>
      <c r="K38" s="155"/>
      <c r="L38" s="155"/>
      <c r="M38" s="155"/>
      <c r="N38" s="155"/>
      <c r="O38" s="155"/>
      <c r="P38" s="155"/>
      <c r="Q38" s="155"/>
      <c r="R38" s="133"/>
    </row>
    <row r="39" spans="1:18" s="131" customFormat="1" ht="15" customHeight="1">
      <c r="A39" s="130" t="s">
        <v>39</v>
      </c>
      <c r="B39" s="239">
        <v>2192</v>
      </c>
      <c r="C39" s="239">
        <v>1099</v>
      </c>
      <c r="D39" s="239">
        <v>223</v>
      </c>
      <c r="E39" s="239">
        <v>96</v>
      </c>
      <c r="F39" s="239">
        <v>277</v>
      </c>
      <c r="G39" s="239">
        <v>128</v>
      </c>
      <c r="H39" s="239">
        <v>386</v>
      </c>
      <c r="I39" s="239">
        <v>209</v>
      </c>
      <c r="J39" s="239">
        <v>405</v>
      </c>
      <c r="K39" s="239">
        <v>202</v>
      </c>
      <c r="L39" s="239">
        <v>13</v>
      </c>
      <c r="M39" s="239">
        <v>8</v>
      </c>
      <c r="N39" s="239">
        <v>14</v>
      </c>
      <c r="O39" s="239">
        <v>8</v>
      </c>
      <c r="P39" s="239">
        <v>874</v>
      </c>
      <c r="Q39" s="241">
        <v>448</v>
      </c>
      <c r="R39" s="133"/>
    </row>
    <row r="40" spans="1:18" s="131" customFormat="1" ht="15" customHeight="1">
      <c r="A40" s="130" t="s">
        <v>70</v>
      </c>
      <c r="B40" s="239">
        <v>488</v>
      </c>
      <c r="C40" s="239">
        <v>286</v>
      </c>
      <c r="D40" s="239" t="s">
        <v>1</v>
      </c>
      <c r="E40" s="239" t="s">
        <v>1</v>
      </c>
      <c r="F40" s="239">
        <v>2</v>
      </c>
      <c r="G40" s="239">
        <v>1</v>
      </c>
      <c r="H40" s="239">
        <v>9</v>
      </c>
      <c r="I40" s="239">
        <v>2</v>
      </c>
      <c r="J40" s="239">
        <v>5</v>
      </c>
      <c r="K40" s="239">
        <v>3</v>
      </c>
      <c r="L40" s="239" t="s">
        <v>1</v>
      </c>
      <c r="M40" s="239" t="s">
        <v>1</v>
      </c>
      <c r="N40" s="239">
        <v>9</v>
      </c>
      <c r="O40" s="239">
        <v>4</v>
      </c>
      <c r="P40" s="239">
        <v>463</v>
      </c>
      <c r="Q40" s="241">
        <v>276</v>
      </c>
      <c r="R40" s="133"/>
    </row>
    <row r="41" spans="1:18" s="131" customFormat="1" ht="15" customHeight="1">
      <c r="A41" s="132" t="s">
        <v>60</v>
      </c>
      <c r="B41" s="239">
        <v>324</v>
      </c>
      <c r="C41" s="239">
        <v>194</v>
      </c>
      <c r="D41" s="239" t="s">
        <v>1</v>
      </c>
      <c r="E41" s="239" t="s">
        <v>1</v>
      </c>
      <c r="F41" s="239">
        <v>1</v>
      </c>
      <c r="G41" s="239" t="s">
        <v>1</v>
      </c>
      <c r="H41" s="239">
        <v>1</v>
      </c>
      <c r="I41" s="239">
        <v>1</v>
      </c>
      <c r="J41" s="239">
        <v>5</v>
      </c>
      <c r="K41" s="239">
        <v>3</v>
      </c>
      <c r="L41" s="239" t="s">
        <v>1</v>
      </c>
      <c r="M41" s="239" t="s">
        <v>1</v>
      </c>
      <c r="N41" s="239">
        <v>9</v>
      </c>
      <c r="O41" s="239">
        <v>4</v>
      </c>
      <c r="P41" s="239">
        <v>308</v>
      </c>
      <c r="Q41" s="241">
        <v>186</v>
      </c>
      <c r="R41" s="133"/>
    </row>
    <row r="42" spans="1:18" s="131" customFormat="1" ht="15" customHeight="1">
      <c r="A42" s="132" t="s">
        <v>72</v>
      </c>
      <c r="B42" s="239">
        <v>164</v>
      </c>
      <c r="C42" s="239">
        <v>92</v>
      </c>
      <c r="D42" s="239" t="s">
        <v>1</v>
      </c>
      <c r="E42" s="239" t="s">
        <v>1</v>
      </c>
      <c r="F42" s="239">
        <v>1</v>
      </c>
      <c r="G42" s="239">
        <v>1</v>
      </c>
      <c r="H42" s="239">
        <v>8</v>
      </c>
      <c r="I42" s="239">
        <v>1</v>
      </c>
      <c r="J42" s="239" t="s">
        <v>1</v>
      </c>
      <c r="K42" s="239" t="s">
        <v>1</v>
      </c>
      <c r="L42" s="239" t="s">
        <v>1</v>
      </c>
      <c r="M42" s="239" t="s">
        <v>1</v>
      </c>
      <c r="N42" s="239" t="s">
        <v>1</v>
      </c>
      <c r="O42" s="239" t="s">
        <v>1</v>
      </c>
      <c r="P42" s="239">
        <v>155</v>
      </c>
      <c r="Q42" s="241">
        <v>90</v>
      </c>
      <c r="R42" s="133"/>
    </row>
    <row r="43" spans="1:18" s="131" customFormat="1" ht="15" customHeight="1">
      <c r="A43" s="130" t="s">
        <v>71</v>
      </c>
      <c r="B43" s="239">
        <v>1704</v>
      </c>
      <c r="C43" s="239">
        <v>813</v>
      </c>
      <c r="D43" s="239">
        <v>223</v>
      </c>
      <c r="E43" s="239">
        <v>96</v>
      </c>
      <c r="F43" s="239">
        <v>275</v>
      </c>
      <c r="G43" s="239">
        <v>127</v>
      </c>
      <c r="H43" s="239">
        <v>377</v>
      </c>
      <c r="I43" s="239">
        <v>207</v>
      </c>
      <c r="J43" s="239">
        <v>400</v>
      </c>
      <c r="K43" s="239">
        <v>199</v>
      </c>
      <c r="L43" s="239">
        <v>13</v>
      </c>
      <c r="M43" s="239">
        <v>8</v>
      </c>
      <c r="N43" s="239">
        <v>5</v>
      </c>
      <c r="O43" s="239">
        <v>4</v>
      </c>
      <c r="P43" s="239">
        <v>411</v>
      </c>
      <c r="Q43" s="241">
        <v>172</v>
      </c>
      <c r="R43" s="133"/>
    </row>
    <row r="44" spans="1:18" s="131" customFormat="1" ht="15" customHeight="1">
      <c r="A44" s="132" t="s">
        <v>60</v>
      </c>
      <c r="B44" s="239">
        <v>1108</v>
      </c>
      <c r="C44" s="239">
        <v>514</v>
      </c>
      <c r="D44" s="239">
        <v>153</v>
      </c>
      <c r="E44" s="239">
        <v>65</v>
      </c>
      <c r="F44" s="239">
        <v>173</v>
      </c>
      <c r="G44" s="239">
        <v>76</v>
      </c>
      <c r="H44" s="239">
        <v>250</v>
      </c>
      <c r="I44" s="239">
        <v>140</v>
      </c>
      <c r="J44" s="239">
        <v>244</v>
      </c>
      <c r="K44" s="239">
        <v>112</v>
      </c>
      <c r="L44" s="239">
        <v>13</v>
      </c>
      <c r="M44" s="239">
        <v>8</v>
      </c>
      <c r="N44" s="239">
        <v>5</v>
      </c>
      <c r="O44" s="239">
        <v>4</v>
      </c>
      <c r="P44" s="239">
        <v>270</v>
      </c>
      <c r="Q44" s="241">
        <v>109</v>
      </c>
      <c r="R44" s="133"/>
    </row>
    <row r="45" spans="1:18" s="131" customFormat="1" ht="15" customHeight="1">
      <c r="A45" s="132" t="s">
        <v>72</v>
      </c>
      <c r="B45" s="239">
        <v>596</v>
      </c>
      <c r="C45" s="239">
        <v>299</v>
      </c>
      <c r="D45" s="239">
        <v>70</v>
      </c>
      <c r="E45" s="239">
        <v>31</v>
      </c>
      <c r="F45" s="239">
        <v>102</v>
      </c>
      <c r="G45" s="239">
        <v>51</v>
      </c>
      <c r="H45" s="239">
        <v>127</v>
      </c>
      <c r="I45" s="239">
        <v>67</v>
      </c>
      <c r="J45" s="239">
        <v>156</v>
      </c>
      <c r="K45" s="239">
        <v>87</v>
      </c>
      <c r="L45" s="239" t="s">
        <v>1</v>
      </c>
      <c r="M45" s="239" t="s">
        <v>1</v>
      </c>
      <c r="N45" s="239" t="s">
        <v>1</v>
      </c>
      <c r="O45" s="239" t="s">
        <v>1</v>
      </c>
      <c r="P45" s="239">
        <v>141</v>
      </c>
      <c r="Q45" s="241">
        <v>63</v>
      </c>
      <c r="R45" s="133"/>
    </row>
    <row r="46" spans="1:18" s="131" customFormat="1" ht="18" customHeight="1">
      <c r="A46" s="155" t="s">
        <v>77</v>
      </c>
      <c r="B46" s="155"/>
      <c r="C46" s="155"/>
      <c r="D46" s="155"/>
      <c r="E46" s="155"/>
      <c r="F46" s="155"/>
      <c r="G46" s="155"/>
      <c r="H46" s="155"/>
      <c r="I46" s="155"/>
      <c r="J46" s="155"/>
      <c r="K46" s="155"/>
      <c r="L46" s="155"/>
      <c r="M46" s="155"/>
      <c r="N46" s="155"/>
      <c r="O46" s="155"/>
      <c r="P46" s="155"/>
      <c r="Q46" s="155"/>
      <c r="R46" s="133"/>
    </row>
    <row r="47" spans="1:18" s="131" customFormat="1" ht="15" customHeight="1">
      <c r="A47" s="130" t="s">
        <v>39</v>
      </c>
      <c r="B47" s="239">
        <v>2652</v>
      </c>
      <c r="C47" s="239">
        <v>1390</v>
      </c>
      <c r="D47" s="239">
        <v>286</v>
      </c>
      <c r="E47" s="239">
        <v>128</v>
      </c>
      <c r="F47" s="239">
        <v>374</v>
      </c>
      <c r="G47" s="239">
        <v>188</v>
      </c>
      <c r="H47" s="239">
        <v>593</v>
      </c>
      <c r="I47" s="239">
        <v>315</v>
      </c>
      <c r="J47" s="239">
        <v>687</v>
      </c>
      <c r="K47" s="239">
        <v>371</v>
      </c>
      <c r="L47" s="239">
        <v>6</v>
      </c>
      <c r="M47" s="239">
        <v>2</v>
      </c>
      <c r="N47" s="239">
        <v>4</v>
      </c>
      <c r="O47" s="239">
        <v>4</v>
      </c>
      <c r="P47" s="239">
        <v>702</v>
      </c>
      <c r="Q47" s="241">
        <v>382</v>
      </c>
      <c r="R47" s="133"/>
    </row>
    <row r="48" spans="1:18" s="131" customFormat="1" ht="15" customHeight="1">
      <c r="A48" s="130" t="s">
        <v>70</v>
      </c>
      <c r="B48" s="239">
        <v>233</v>
      </c>
      <c r="C48" s="239">
        <v>157</v>
      </c>
      <c r="D48" s="239" t="s">
        <v>1</v>
      </c>
      <c r="E48" s="239" t="s">
        <v>1</v>
      </c>
      <c r="F48" s="239">
        <v>2</v>
      </c>
      <c r="G48" s="239">
        <v>1</v>
      </c>
      <c r="H48" s="239">
        <v>3</v>
      </c>
      <c r="I48" s="239">
        <v>2</v>
      </c>
      <c r="J48" s="239">
        <v>5</v>
      </c>
      <c r="K48" s="239">
        <v>4</v>
      </c>
      <c r="L48" s="239">
        <v>1</v>
      </c>
      <c r="M48" s="239" t="s">
        <v>1</v>
      </c>
      <c r="N48" s="239">
        <v>3</v>
      </c>
      <c r="O48" s="239">
        <v>3</v>
      </c>
      <c r="P48" s="239">
        <v>219</v>
      </c>
      <c r="Q48" s="241">
        <v>147</v>
      </c>
      <c r="R48" s="133"/>
    </row>
    <row r="49" spans="1:18" s="131" customFormat="1" ht="15" customHeight="1">
      <c r="A49" s="132" t="s">
        <v>60</v>
      </c>
      <c r="B49" s="239">
        <v>153</v>
      </c>
      <c r="C49" s="239">
        <v>104</v>
      </c>
      <c r="D49" s="239" t="s">
        <v>1</v>
      </c>
      <c r="E49" s="239" t="s">
        <v>1</v>
      </c>
      <c r="F49" s="239">
        <v>1</v>
      </c>
      <c r="G49" s="239">
        <v>1</v>
      </c>
      <c r="H49" s="239" t="s">
        <v>1</v>
      </c>
      <c r="I49" s="239" t="s">
        <v>1</v>
      </c>
      <c r="J49" s="239">
        <v>3</v>
      </c>
      <c r="K49" s="239">
        <v>3</v>
      </c>
      <c r="L49" s="239">
        <v>1</v>
      </c>
      <c r="M49" s="239" t="s">
        <v>1</v>
      </c>
      <c r="N49" s="239">
        <v>3</v>
      </c>
      <c r="O49" s="239">
        <v>3</v>
      </c>
      <c r="P49" s="239">
        <v>145</v>
      </c>
      <c r="Q49" s="241">
        <v>97</v>
      </c>
      <c r="R49" s="133"/>
    </row>
    <row r="50" spans="1:18" s="131" customFormat="1" ht="15" customHeight="1">
      <c r="A50" s="132" t="s">
        <v>72</v>
      </c>
      <c r="B50" s="239">
        <v>80</v>
      </c>
      <c r="C50" s="239">
        <v>53</v>
      </c>
      <c r="D50" s="239" t="s">
        <v>1</v>
      </c>
      <c r="E50" s="239" t="s">
        <v>1</v>
      </c>
      <c r="F50" s="239">
        <v>1</v>
      </c>
      <c r="G50" s="239" t="s">
        <v>1</v>
      </c>
      <c r="H50" s="239">
        <v>3</v>
      </c>
      <c r="I50" s="239">
        <v>2</v>
      </c>
      <c r="J50" s="239">
        <v>2</v>
      </c>
      <c r="K50" s="239">
        <v>1</v>
      </c>
      <c r="L50" s="239" t="s">
        <v>1</v>
      </c>
      <c r="M50" s="239" t="s">
        <v>1</v>
      </c>
      <c r="N50" s="239" t="s">
        <v>1</v>
      </c>
      <c r="O50" s="239" t="s">
        <v>1</v>
      </c>
      <c r="P50" s="239">
        <v>74</v>
      </c>
      <c r="Q50" s="241">
        <v>50</v>
      </c>
      <c r="R50" s="133"/>
    </row>
    <row r="51" spans="1:18" s="131" customFormat="1" ht="15" customHeight="1">
      <c r="A51" s="130" t="s">
        <v>71</v>
      </c>
      <c r="B51" s="239">
        <v>2419</v>
      </c>
      <c r="C51" s="239">
        <v>1233</v>
      </c>
      <c r="D51" s="239">
        <v>286</v>
      </c>
      <c r="E51" s="239">
        <v>128</v>
      </c>
      <c r="F51" s="239">
        <v>372</v>
      </c>
      <c r="G51" s="239">
        <v>187</v>
      </c>
      <c r="H51" s="239">
        <v>590</v>
      </c>
      <c r="I51" s="239">
        <v>313</v>
      </c>
      <c r="J51" s="239">
        <v>682</v>
      </c>
      <c r="K51" s="239">
        <v>367</v>
      </c>
      <c r="L51" s="239">
        <v>5</v>
      </c>
      <c r="M51" s="239">
        <v>2</v>
      </c>
      <c r="N51" s="239">
        <v>1</v>
      </c>
      <c r="O51" s="239">
        <v>1</v>
      </c>
      <c r="P51" s="239">
        <v>483</v>
      </c>
      <c r="Q51" s="241">
        <v>235</v>
      </c>
      <c r="R51" s="133"/>
    </row>
    <row r="52" spans="1:18" s="131" customFormat="1" ht="15" customHeight="1">
      <c r="A52" s="132" t="s">
        <v>60</v>
      </c>
      <c r="B52" s="239">
        <v>1463</v>
      </c>
      <c r="C52" s="239">
        <v>695</v>
      </c>
      <c r="D52" s="239">
        <v>199</v>
      </c>
      <c r="E52" s="239">
        <v>82</v>
      </c>
      <c r="F52" s="239">
        <v>243</v>
      </c>
      <c r="G52" s="239">
        <v>117</v>
      </c>
      <c r="H52" s="239">
        <v>381</v>
      </c>
      <c r="I52" s="239">
        <v>196</v>
      </c>
      <c r="J52" s="239">
        <v>375</v>
      </c>
      <c r="K52" s="239">
        <v>171</v>
      </c>
      <c r="L52" s="239">
        <v>5</v>
      </c>
      <c r="M52" s="239">
        <v>2</v>
      </c>
      <c r="N52" s="239">
        <v>1</v>
      </c>
      <c r="O52" s="239">
        <v>1</v>
      </c>
      <c r="P52" s="239">
        <v>259</v>
      </c>
      <c r="Q52" s="241">
        <v>126</v>
      </c>
      <c r="R52" s="133"/>
    </row>
    <row r="53" spans="1:18" s="131" customFormat="1" ht="15" customHeight="1">
      <c r="A53" s="132" t="s">
        <v>72</v>
      </c>
      <c r="B53" s="239">
        <v>956</v>
      </c>
      <c r="C53" s="239">
        <v>538</v>
      </c>
      <c r="D53" s="239">
        <v>87</v>
      </c>
      <c r="E53" s="239">
        <v>46</v>
      </c>
      <c r="F53" s="239">
        <v>129</v>
      </c>
      <c r="G53" s="239">
        <v>70</v>
      </c>
      <c r="H53" s="239">
        <v>209</v>
      </c>
      <c r="I53" s="239">
        <v>117</v>
      </c>
      <c r="J53" s="239">
        <v>307</v>
      </c>
      <c r="K53" s="239">
        <v>196</v>
      </c>
      <c r="L53" s="239" t="s">
        <v>1</v>
      </c>
      <c r="M53" s="239" t="s">
        <v>1</v>
      </c>
      <c r="N53" s="239" t="s">
        <v>1</v>
      </c>
      <c r="O53" s="239" t="s">
        <v>1</v>
      </c>
      <c r="P53" s="239">
        <v>224</v>
      </c>
      <c r="Q53" s="241">
        <v>109</v>
      </c>
      <c r="R53" s="133"/>
    </row>
    <row r="54" spans="1:18" s="131" customFormat="1" ht="18" customHeight="1">
      <c r="A54" s="134"/>
      <c r="B54" s="134"/>
      <c r="C54" s="134"/>
      <c r="D54" s="134"/>
      <c r="E54" s="134"/>
      <c r="F54" s="134"/>
      <c r="G54" s="134"/>
      <c r="H54" s="134"/>
      <c r="I54" s="134"/>
      <c r="J54" s="134"/>
      <c r="K54" s="134"/>
      <c r="L54" s="134"/>
      <c r="M54" s="134"/>
      <c r="N54" s="134"/>
      <c r="O54" s="134"/>
      <c r="P54" s="134"/>
      <c r="Q54" s="134"/>
      <c r="R54" s="133"/>
    </row>
    <row r="55" spans="1:18" s="131" customFormat="1" ht="30.75" customHeight="1">
      <c r="A55" s="300" t="s">
        <v>160</v>
      </c>
      <c r="B55" s="300"/>
      <c r="C55" s="300"/>
      <c r="D55" s="300"/>
      <c r="E55" s="300"/>
      <c r="F55" s="300"/>
      <c r="G55" s="300"/>
      <c r="H55" s="300"/>
      <c r="I55" s="300"/>
      <c r="J55" s="300"/>
      <c r="K55" s="300"/>
      <c r="L55" s="300"/>
      <c r="M55" s="300"/>
      <c r="N55" s="300"/>
      <c r="O55" s="300"/>
      <c r="P55" s="300"/>
      <c r="Q55" s="300"/>
      <c r="R55" s="133"/>
    </row>
  </sheetData>
  <customSheetViews>
    <customSheetView guid="{3FB9FB02-A7E5-4F69-B0B2-D91D85FEF9AA}" scale="120" showPageBreaks="1">
      <pane ySplit="5" topLeftCell="A6" activePane="bottomLeft" state="frozen"/>
      <selection pane="bottomLeft" activeCell="S14" sqref="S14"/>
      <rowBreaks count="1" manualBreakCount="1">
        <brk id="29" max="16383" man="1"/>
      </rowBreaks>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20">
      <pane ySplit="5" topLeftCell="A6" activePane="bottomLeft" state="frozen"/>
      <selection pane="bottomLeft" activeCell="A6" sqref="A6"/>
      <rowBreaks count="1" manualBreakCount="1">
        <brk id="29" max="16383" man="1"/>
      </rowBreaks>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75" showPageBreaks="1" showRuler="0">
      <pane ySplit="5" topLeftCell="A6" activePane="bottomLeft" state="frozen"/>
      <selection pane="bottomLeft" activeCell="L17" sqref="L17"/>
      <rowBreaks count="3" manualBreakCount="3">
        <brk id="29" max="16383" man="1"/>
        <brk id="55" max="16383" man="1"/>
        <brk id="56" max="16383" man="1"/>
      </rowBreaks>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orientation="portrait"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A13" sqref="A13"/>
      <rowBreaks count="4" manualBreakCount="4">
        <brk id="29" max="16383" man="1"/>
        <brk id="55" max="16383" man="1"/>
        <brk id="56" max="16383" man="1"/>
        <brk id="91" max="16383" man="1"/>
      </rowBreaks>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20" showPageBreaks="1">
      <pane ySplit="5" topLeftCell="A6" activePane="bottomLeft" state="frozen"/>
      <selection pane="bottomLeft" activeCell="A13" sqref="A13"/>
      <rowBreaks count="4" manualBreakCount="4">
        <brk id="29" max="16383" man="1"/>
        <brk id="55" max="16383" man="1"/>
        <brk id="56" max="16383" man="1"/>
        <brk id="91" max="16383" man="1"/>
      </rowBreaks>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pane ySplit="5" topLeftCell="A6" activePane="bottomLeft" state="frozen"/>
      <selection pane="bottomLeft" activeCell="Q27" sqref="Q27"/>
      <rowBreaks count="2" manualBreakCount="2">
        <brk id="29" max="16383" man="1"/>
        <brk id="55" max="16383" man="1"/>
      </rowBreaks>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20" showPageBreaks="1">
      <pane ySplit="5" topLeftCell="A6" activePane="bottomLeft" state="frozen"/>
      <selection pane="bottomLeft" activeCell="Q2" sqref="Q2"/>
      <rowBreaks count="1" manualBreakCount="1">
        <brk id="29" max="16383" man="1"/>
      </rowBreaks>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11">
    <mergeCell ref="A55:Q55"/>
    <mergeCell ref="P3:Q4"/>
    <mergeCell ref="B3:C4"/>
    <mergeCell ref="A3:A5"/>
    <mergeCell ref="D3:O3"/>
    <mergeCell ref="D4:E4"/>
    <mergeCell ref="F4:G4"/>
    <mergeCell ref="H4:I4"/>
    <mergeCell ref="J4:K4"/>
    <mergeCell ref="L4:M4"/>
    <mergeCell ref="N4:O4"/>
  </mergeCells>
  <phoneticPr fontId="19" type="noConversion"/>
  <hyperlinks>
    <hyperlink ref="A3:A5" location="ftn1_23.16ENG" tooltip="Students may study in accordance with the old programme (full-time and part-time studying), or in accordance with the programme adjusted to the Bologna Declaration (full-time or distance studying)" display="Mode of studying1)"/>
    <hyperlink ref="Q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rowBreaks count="1" manualBreakCount="1">
    <brk id="29" max="16383" man="1"/>
  </rowBreaks>
</worksheet>
</file>

<file path=xl/worksheets/sheet14.xml><?xml version="1.0" encoding="utf-8"?>
<worksheet xmlns="http://schemas.openxmlformats.org/spreadsheetml/2006/main" xmlns:r="http://schemas.openxmlformats.org/officeDocument/2006/relationships">
  <sheetPr codeName="Sheet3"/>
  <dimension ref="A1:F30"/>
  <sheetViews>
    <sheetView zoomScale="130" zoomScaleNormal="130" workbookViewId="0">
      <pane ySplit="3" topLeftCell="A4" activePane="bottomLeft" state="frozen"/>
      <selection pane="bottomLeft" activeCell="I10" sqref="I10"/>
    </sheetView>
  </sheetViews>
  <sheetFormatPr defaultColWidth="9.140625" defaultRowHeight="12"/>
  <cols>
    <col min="1" max="1" width="31.28515625" style="2" customWidth="1"/>
    <col min="2" max="2" width="7.28515625" style="2" customWidth="1"/>
    <col min="3" max="6" width="9.42578125" style="2" customWidth="1"/>
    <col min="7" max="16384" width="9.140625" style="2"/>
  </cols>
  <sheetData>
    <row r="1" spans="1:6" ht="12.6" customHeight="1">
      <c r="A1" s="15" t="s">
        <v>225</v>
      </c>
      <c r="B1" s="16"/>
      <c r="C1" s="16"/>
      <c r="D1" s="16"/>
      <c r="E1" s="16"/>
      <c r="F1" s="16"/>
    </row>
    <row r="2" spans="1:6" ht="15" customHeight="1" thickBot="1">
      <c r="A2" s="16" t="s">
        <v>35</v>
      </c>
      <c r="B2" s="16"/>
      <c r="C2" s="16"/>
      <c r="D2" s="16"/>
      <c r="E2" s="16"/>
      <c r="F2" s="5" t="s">
        <v>122</v>
      </c>
    </row>
    <row r="3" spans="1:6" ht="24" customHeight="1" thickTop="1">
      <c r="A3" s="21" t="s">
        <v>79</v>
      </c>
      <c r="B3" s="30" t="s">
        <v>78</v>
      </c>
      <c r="C3" s="36" t="s">
        <v>21</v>
      </c>
      <c r="D3" s="36" t="s">
        <v>22</v>
      </c>
      <c r="E3" s="36" t="s">
        <v>23</v>
      </c>
      <c r="F3" s="32" t="s">
        <v>127</v>
      </c>
    </row>
    <row r="4" spans="1:6" ht="15" customHeight="1">
      <c r="A4" s="16" t="s">
        <v>40</v>
      </c>
      <c r="B4" s="24" t="s">
        <v>34</v>
      </c>
      <c r="C4" s="44">
        <v>32969</v>
      </c>
      <c r="D4" s="29">
        <v>35099</v>
      </c>
      <c r="E4" s="29">
        <v>41246</v>
      </c>
      <c r="F4" s="45">
        <v>43928</v>
      </c>
    </row>
    <row r="5" spans="1:6" ht="15" customHeight="1">
      <c r="A5" s="16"/>
      <c r="B5" s="25" t="s">
        <v>26</v>
      </c>
      <c r="C5" s="44">
        <v>14854</v>
      </c>
      <c r="D5" s="29">
        <v>15778</v>
      </c>
      <c r="E5" s="29">
        <v>17888</v>
      </c>
      <c r="F5" s="45">
        <v>19129</v>
      </c>
    </row>
    <row r="6" spans="1:6">
      <c r="A6" s="16"/>
      <c r="B6" s="25" t="s">
        <v>27</v>
      </c>
      <c r="C6" s="44">
        <v>18115</v>
      </c>
      <c r="D6" s="29">
        <v>19321</v>
      </c>
      <c r="E6" s="29">
        <v>23358</v>
      </c>
      <c r="F6" s="45">
        <v>24799</v>
      </c>
    </row>
    <row r="7" spans="1:6" ht="15" customHeight="1">
      <c r="A7" s="16"/>
      <c r="B7" s="25"/>
      <c r="C7" s="44"/>
      <c r="D7" s="29"/>
      <c r="E7" s="29"/>
      <c r="F7" s="45"/>
    </row>
    <row r="8" spans="1:6" ht="15" customHeight="1">
      <c r="A8" s="16" t="s">
        <v>80</v>
      </c>
      <c r="B8" s="25" t="s">
        <v>34</v>
      </c>
      <c r="C8" s="44">
        <v>856</v>
      </c>
      <c r="D8" s="29">
        <v>826</v>
      </c>
      <c r="E8" s="29">
        <v>1234</v>
      </c>
      <c r="F8" s="45">
        <v>1407</v>
      </c>
    </row>
    <row r="9" spans="1:6" ht="15" customHeight="1">
      <c r="A9" s="16"/>
      <c r="B9" s="25" t="s">
        <v>26</v>
      </c>
      <c r="C9" s="44">
        <v>353</v>
      </c>
      <c r="D9" s="29">
        <v>360</v>
      </c>
      <c r="E9" s="29">
        <v>477</v>
      </c>
      <c r="F9" s="45">
        <v>526</v>
      </c>
    </row>
    <row r="10" spans="1:6" ht="15" customHeight="1">
      <c r="A10" s="16"/>
      <c r="B10" s="25" t="s">
        <v>27</v>
      </c>
      <c r="C10" s="44">
        <v>503</v>
      </c>
      <c r="D10" s="29">
        <v>466</v>
      </c>
      <c r="E10" s="29">
        <v>757</v>
      </c>
      <c r="F10" s="45">
        <v>881</v>
      </c>
    </row>
    <row r="11" spans="1:6" ht="15" customHeight="1">
      <c r="A11" s="16"/>
      <c r="B11" s="25"/>
      <c r="C11" s="44"/>
      <c r="D11" s="29"/>
      <c r="E11" s="29"/>
      <c r="F11" s="45"/>
    </row>
    <row r="12" spans="1:6" s="11" customFormat="1" ht="17.100000000000001" customHeight="1">
      <c r="A12" s="28" t="s">
        <v>88</v>
      </c>
      <c r="B12" s="25" t="s">
        <v>34</v>
      </c>
      <c r="C12" s="44">
        <v>3952</v>
      </c>
      <c r="D12" s="29">
        <v>3979</v>
      </c>
      <c r="E12" s="29">
        <v>4564</v>
      </c>
      <c r="F12" s="45">
        <v>5201</v>
      </c>
    </row>
    <row r="13" spans="1:6" s="4" customFormat="1" ht="15" customHeight="1">
      <c r="A13" s="16"/>
      <c r="B13" s="25" t="s">
        <v>26</v>
      </c>
      <c r="C13" s="44">
        <v>2611</v>
      </c>
      <c r="D13" s="29">
        <v>2592</v>
      </c>
      <c r="E13" s="29">
        <v>3001</v>
      </c>
      <c r="F13" s="45">
        <v>3355</v>
      </c>
    </row>
    <row r="14" spans="1:6" s="4" customFormat="1">
      <c r="A14" s="16"/>
      <c r="B14" s="25" t="s">
        <v>27</v>
      </c>
      <c r="C14" s="44">
        <v>1341</v>
      </c>
      <c r="D14" s="29">
        <v>1387</v>
      </c>
      <c r="E14" s="29">
        <v>1563</v>
      </c>
      <c r="F14" s="45">
        <v>1846</v>
      </c>
    </row>
    <row r="15" spans="1:6">
      <c r="A15" s="16"/>
      <c r="B15" s="25"/>
      <c r="C15" s="44"/>
      <c r="D15" s="29"/>
      <c r="E15" s="29"/>
      <c r="F15" s="45"/>
    </row>
    <row r="16" spans="1:6">
      <c r="A16" s="16" t="s">
        <v>81</v>
      </c>
      <c r="B16" s="25" t="s">
        <v>34</v>
      </c>
      <c r="C16" s="44">
        <v>3234</v>
      </c>
      <c r="D16" s="29">
        <v>3699</v>
      </c>
      <c r="E16" s="29">
        <v>4293</v>
      </c>
      <c r="F16" s="45">
        <v>4809</v>
      </c>
    </row>
    <row r="17" spans="1:6">
      <c r="A17" s="16"/>
      <c r="B17" s="25" t="s">
        <v>26</v>
      </c>
      <c r="C17" s="44">
        <v>916</v>
      </c>
      <c r="D17" s="29">
        <v>1059</v>
      </c>
      <c r="E17" s="29">
        <v>1174</v>
      </c>
      <c r="F17" s="45">
        <v>1279</v>
      </c>
    </row>
    <row r="18" spans="1:6">
      <c r="A18" s="16"/>
      <c r="B18" s="25" t="s">
        <v>27</v>
      </c>
      <c r="C18" s="44">
        <v>2318</v>
      </c>
      <c r="D18" s="29">
        <v>2640</v>
      </c>
      <c r="E18" s="29">
        <v>3119</v>
      </c>
      <c r="F18" s="45">
        <v>3530</v>
      </c>
    </row>
    <row r="19" spans="1:6">
      <c r="A19" s="16"/>
      <c r="B19" s="25"/>
      <c r="C19" s="44"/>
      <c r="D19" s="29"/>
      <c r="E19" s="29"/>
      <c r="F19" s="45"/>
    </row>
    <row r="20" spans="1:6">
      <c r="A20" s="16" t="s">
        <v>82</v>
      </c>
      <c r="B20" s="25" t="s">
        <v>34</v>
      </c>
      <c r="C20" s="44">
        <v>1209</v>
      </c>
      <c r="D20" s="29">
        <v>1309</v>
      </c>
      <c r="E20" s="29">
        <v>1631</v>
      </c>
      <c r="F20" s="45">
        <v>1812</v>
      </c>
    </row>
    <row r="21" spans="1:6">
      <c r="A21" s="16"/>
      <c r="B21" s="25" t="s">
        <v>26</v>
      </c>
      <c r="C21" s="44">
        <v>814</v>
      </c>
      <c r="D21" s="29">
        <v>893</v>
      </c>
      <c r="E21" s="29">
        <v>1068</v>
      </c>
      <c r="F21" s="45">
        <v>1193</v>
      </c>
    </row>
    <row r="22" spans="1:6">
      <c r="A22" s="16"/>
      <c r="B22" s="25" t="s">
        <v>27</v>
      </c>
      <c r="C22" s="44">
        <v>395</v>
      </c>
      <c r="D22" s="29">
        <v>416</v>
      </c>
      <c r="E22" s="29">
        <v>563</v>
      </c>
      <c r="F22" s="45">
        <v>619</v>
      </c>
    </row>
    <row r="23" spans="1:6">
      <c r="A23" s="16"/>
      <c r="B23" s="25"/>
      <c r="C23" s="44"/>
      <c r="D23" s="29"/>
      <c r="E23" s="29"/>
      <c r="F23" s="45"/>
    </row>
    <row r="24" spans="1:6">
      <c r="A24" s="16" t="s">
        <v>83</v>
      </c>
      <c r="B24" s="25" t="s">
        <v>34</v>
      </c>
      <c r="C24" s="44">
        <v>22822</v>
      </c>
      <c r="D24" s="29">
        <v>24269</v>
      </c>
      <c r="E24" s="29">
        <v>28264</v>
      </c>
      <c r="F24" s="45">
        <v>29400</v>
      </c>
    </row>
    <row r="25" spans="1:6">
      <c r="A25" s="16"/>
      <c r="B25" s="25" t="s">
        <v>26</v>
      </c>
      <c r="C25" s="44">
        <v>9540</v>
      </c>
      <c r="D25" s="29">
        <v>10169</v>
      </c>
      <c r="E25" s="29">
        <v>11315</v>
      </c>
      <c r="F25" s="45">
        <v>11878</v>
      </c>
    </row>
    <row r="26" spans="1:6">
      <c r="A26" s="16"/>
      <c r="B26" s="25" t="s">
        <v>27</v>
      </c>
      <c r="C26" s="44">
        <v>13282</v>
      </c>
      <c r="D26" s="29">
        <v>14100</v>
      </c>
      <c r="E26" s="29">
        <v>16949</v>
      </c>
      <c r="F26" s="45">
        <v>17522</v>
      </c>
    </row>
    <row r="27" spans="1:6">
      <c r="A27" s="16"/>
      <c r="B27" s="25"/>
      <c r="C27" s="44"/>
      <c r="D27" s="29"/>
      <c r="E27" s="29"/>
      <c r="F27" s="45"/>
    </row>
    <row r="28" spans="1:6">
      <c r="A28" s="16" t="s">
        <v>84</v>
      </c>
      <c r="B28" s="25" t="s">
        <v>34</v>
      </c>
      <c r="C28" s="44">
        <v>896</v>
      </c>
      <c r="D28" s="29">
        <v>1017</v>
      </c>
      <c r="E28" s="29">
        <v>1260</v>
      </c>
      <c r="F28" s="45">
        <v>1299</v>
      </c>
    </row>
    <row r="29" spans="1:6">
      <c r="A29" s="16"/>
      <c r="B29" s="25" t="s">
        <v>26</v>
      </c>
      <c r="C29" s="44">
        <v>620</v>
      </c>
      <c r="D29" s="29">
        <v>705</v>
      </c>
      <c r="E29" s="29">
        <v>853</v>
      </c>
      <c r="F29" s="45">
        <v>898</v>
      </c>
    </row>
    <row r="30" spans="1:6">
      <c r="A30" s="16"/>
      <c r="B30" s="25" t="s">
        <v>27</v>
      </c>
      <c r="C30" s="44">
        <v>276</v>
      </c>
      <c r="D30" s="29">
        <v>312</v>
      </c>
      <c r="E30" s="29">
        <v>407</v>
      </c>
      <c r="F30" s="45">
        <v>401</v>
      </c>
    </row>
  </sheetData>
  <customSheetViews>
    <customSheetView guid="{3FB9FB02-A7E5-4F69-B0B2-D91D85FEF9AA}" scale="130">
      <pane ySplit="3" topLeftCell="A4" activePane="bottomLeft" state="frozen"/>
      <selection pane="bottomLeft" activeCell="I10" sqref="I10"/>
      <pageMargins left="0.51181102362204722" right="0.5118110236220472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3" topLeftCell="A4" activePane="bottomLeft" state="frozen"/>
      <selection pane="bottomLeft" activeCell="A4" sqref="A4"/>
      <pageMargins left="0.51181102362204722" right="0.51181102362204722"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L5" sqref="L5"/>
      <pageMargins left="0.51181102362204722" right="0.51181102362204722"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3" topLeftCell="A4" activePane="bottomLeft" state="frozen"/>
      <selection pane="bottomLeft" activeCell="L5" sqref="L5"/>
      <pageMargins left="0.51181102362204722" right="0.51181102362204722"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L12" sqref="L12"/>
      <pageMargins left="0.51181102362204722" right="0.51181102362204722"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L2" sqref="L2"/>
      <pageMargins left="0.51181102362204722" right="0.51181102362204722"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D1" location="'Листа табела'!A1" display="Листа табела"/>
    <hyperlink ref="F1" location="'Листа табела'!A1" display="Листа табела"/>
    <hyperlink ref="F2" location="'List of tables'!A1" display="List of tables"/>
  </hyperlinks>
  <pageMargins left="0.51181102362204722" right="0.51181102362204722"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15.xml><?xml version="1.0" encoding="utf-8"?>
<worksheet xmlns="http://schemas.openxmlformats.org/spreadsheetml/2006/main" xmlns:r="http://schemas.openxmlformats.org/officeDocument/2006/relationships">
  <sheetPr codeName="Sheet13"/>
  <dimension ref="A1:H40"/>
  <sheetViews>
    <sheetView workbookViewId="0">
      <pane ySplit="3" topLeftCell="A4" activePane="bottomLeft" state="frozen"/>
      <selection pane="bottomLeft" activeCell="I18" sqref="I18"/>
    </sheetView>
  </sheetViews>
  <sheetFormatPr defaultColWidth="9.140625" defaultRowHeight="15" customHeight="1"/>
  <cols>
    <col min="1" max="1" width="32.7109375" style="85" customWidth="1"/>
    <col min="2" max="2" width="7.140625" style="84" customWidth="1"/>
    <col min="3" max="3" width="9.85546875" style="89" customWidth="1"/>
    <col min="4" max="8" width="9.85546875" style="84" customWidth="1"/>
    <col min="9" max="16384" width="9.140625" style="84"/>
  </cols>
  <sheetData>
    <row r="1" spans="1:8" ht="15" customHeight="1">
      <c r="A1" s="103" t="s">
        <v>226</v>
      </c>
      <c r="B1" s="87"/>
      <c r="C1" s="104"/>
      <c r="D1" s="87"/>
    </row>
    <row r="2" spans="1:8" ht="15" customHeight="1" thickBot="1">
      <c r="A2" s="90"/>
      <c r="B2" s="86"/>
      <c r="E2" s="5"/>
      <c r="F2" s="5"/>
      <c r="G2" s="5"/>
      <c r="H2" s="5" t="s">
        <v>122</v>
      </c>
    </row>
    <row r="3" spans="1:8" ht="30" customHeight="1" thickTop="1">
      <c r="A3" s="118" t="s">
        <v>152</v>
      </c>
      <c r="B3" s="120" t="s">
        <v>78</v>
      </c>
      <c r="C3" s="125" t="s">
        <v>136</v>
      </c>
      <c r="D3" s="125" t="s">
        <v>153</v>
      </c>
      <c r="E3" s="125" t="s">
        <v>161</v>
      </c>
      <c r="F3" s="125" t="s">
        <v>173</v>
      </c>
      <c r="G3" s="125" t="s">
        <v>255</v>
      </c>
      <c r="H3" s="105" t="s">
        <v>264</v>
      </c>
    </row>
    <row r="4" spans="1:8" ht="15" customHeight="1">
      <c r="A4" s="85" t="s">
        <v>40</v>
      </c>
      <c r="B4" s="88" t="s">
        <v>34</v>
      </c>
      <c r="C4" s="102">
        <v>45966</v>
      </c>
      <c r="D4" s="81">
        <v>46547</v>
      </c>
      <c r="E4" s="81">
        <v>44720</v>
      </c>
      <c r="F4" s="159">
        <v>41988</v>
      </c>
      <c r="G4" s="244">
        <v>39735</v>
      </c>
      <c r="H4" s="244">
        <v>37390</v>
      </c>
    </row>
    <row r="5" spans="1:8" ht="15" customHeight="1">
      <c r="B5" s="88" t="s">
        <v>26</v>
      </c>
      <c r="C5" s="102">
        <v>20372</v>
      </c>
      <c r="D5" s="81">
        <v>20720</v>
      </c>
      <c r="E5" s="81">
        <v>20132</v>
      </c>
      <c r="F5" s="159">
        <v>18661</v>
      </c>
      <c r="G5" s="244">
        <v>17533</v>
      </c>
      <c r="H5" s="244">
        <v>16408</v>
      </c>
    </row>
    <row r="6" spans="1:8" ht="15" customHeight="1">
      <c r="B6" s="88" t="s">
        <v>27</v>
      </c>
      <c r="C6" s="102">
        <v>25594</v>
      </c>
      <c r="D6" s="81">
        <v>25827</v>
      </c>
      <c r="E6" s="81">
        <v>24588</v>
      </c>
      <c r="F6" s="159">
        <v>23327</v>
      </c>
      <c r="G6" s="244">
        <v>22202</v>
      </c>
      <c r="H6" s="244">
        <v>20982</v>
      </c>
    </row>
    <row r="7" spans="1:8" ht="15" customHeight="1">
      <c r="B7" s="88"/>
      <c r="C7" s="102" t="s">
        <v>146</v>
      </c>
      <c r="D7" s="81"/>
      <c r="E7" s="81"/>
      <c r="F7" s="159"/>
      <c r="G7" s="244"/>
      <c r="H7" s="244"/>
    </row>
    <row r="8" spans="1:8" ht="15" customHeight="1">
      <c r="A8" s="85" t="s">
        <v>139</v>
      </c>
      <c r="B8" s="88" t="s">
        <v>34</v>
      </c>
      <c r="C8" s="102">
        <v>5022</v>
      </c>
      <c r="D8" s="81">
        <v>4313</v>
      </c>
      <c r="E8" s="81">
        <v>4149</v>
      </c>
      <c r="F8" s="159">
        <v>3928</v>
      </c>
      <c r="G8" s="244">
        <v>3631</v>
      </c>
      <c r="H8" s="244">
        <v>3241</v>
      </c>
    </row>
    <row r="9" spans="1:8" ht="15" customHeight="1">
      <c r="B9" s="88" t="s">
        <v>26</v>
      </c>
      <c r="C9" s="102">
        <v>1256</v>
      </c>
      <c r="D9" s="81">
        <v>1062</v>
      </c>
      <c r="E9" s="81">
        <v>1192</v>
      </c>
      <c r="F9" s="159">
        <v>1028</v>
      </c>
      <c r="G9" s="244">
        <v>971</v>
      </c>
      <c r="H9" s="244">
        <v>822</v>
      </c>
    </row>
    <row r="10" spans="1:8" ht="15" customHeight="1">
      <c r="B10" s="88" t="s">
        <v>27</v>
      </c>
      <c r="C10" s="102">
        <v>3766</v>
      </c>
      <c r="D10" s="81">
        <v>3251</v>
      </c>
      <c r="E10" s="81">
        <v>2957</v>
      </c>
      <c r="F10" s="159">
        <v>2900</v>
      </c>
      <c r="G10" s="244">
        <v>2660</v>
      </c>
      <c r="H10" s="244">
        <v>2419</v>
      </c>
    </row>
    <row r="11" spans="1:8" ht="15" customHeight="1">
      <c r="B11" s="88"/>
      <c r="C11" s="102"/>
      <c r="D11" s="81"/>
      <c r="E11" s="81"/>
      <c r="F11" s="159"/>
      <c r="G11" s="244"/>
      <c r="H11" s="244"/>
    </row>
    <row r="12" spans="1:8" ht="15" customHeight="1">
      <c r="A12" s="85" t="s">
        <v>145</v>
      </c>
      <c r="B12" s="88" t="s">
        <v>34</v>
      </c>
      <c r="C12" s="102">
        <v>4421</v>
      </c>
      <c r="D12" s="81">
        <v>4620</v>
      </c>
      <c r="E12" s="81">
        <v>4343</v>
      </c>
      <c r="F12" s="159">
        <v>4047</v>
      </c>
      <c r="G12" s="244">
        <v>4102</v>
      </c>
      <c r="H12" s="244">
        <v>3925</v>
      </c>
    </row>
    <row r="13" spans="1:8" ht="15" customHeight="1">
      <c r="B13" s="88" t="s">
        <v>26</v>
      </c>
      <c r="C13" s="102">
        <v>1714</v>
      </c>
      <c r="D13" s="81">
        <v>1818</v>
      </c>
      <c r="E13" s="81">
        <v>1754</v>
      </c>
      <c r="F13" s="159">
        <v>1653</v>
      </c>
      <c r="G13" s="244">
        <v>1641</v>
      </c>
      <c r="H13" s="244">
        <v>1589</v>
      </c>
    </row>
    <row r="14" spans="1:8" ht="15" customHeight="1">
      <c r="B14" s="88" t="s">
        <v>27</v>
      </c>
      <c r="C14" s="102">
        <v>2707</v>
      </c>
      <c r="D14" s="81">
        <v>2802</v>
      </c>
      <c r="E14" s="81">
        <v>2589</v>
      </c>
      <c r="F14" s="159">
        <v>2394</v>
      </c>
      <c r="G14" s="244">
        <v>2461</v>
      </c>
      <c r="H14" s="244">
        <v>2336</v>
      </c>
    </row>
    <row r="15" spans="1:8" ht="15" customHeight="1">
      <c r="B15" s="88"/>
      <c r="C15" s="102"/>
      <c r="D15" s="81"/>
      <c r="E15" s="81"/>
      <c r="F15" s="159"/>
      <c r="G15" s="244" t="s">
        <v>35</v>
      </c>
      <c r="H15" s="244"/>
    </row>
    <row r="16" spans="1:8" ht="15" customHeight="1">
      <c r="A16" s="85" t="s">
        <v>147</v>
      </c>
      <c r="B16" s="88" t="s">
        <v>34</v>
      </c>
      <c r="C16" s="102">
        <v>19638</v>
      </c>
      <c r="D16" s="81">
        <v>19775</v>
      </c>
      <c r="E16" s="81">
        <v>18248</v>
      </c>
      <c r="F16" s="159">
        <v>15725</v>
      </c>
      <c r="G16" s="244">
        <v>14097</v>
      </c>
      <c r="H16" s="244">
        <v>12908</v>
      </c>
    </row>
    <row r="17" spans="1:8" ht="15" customHeight="1">
      <c r="B17" s="88" t="s">
        <v>26</v>
      </c>
      <c r="C17" s="102">
        <v>8308</v>
      </c>
      <c r="D17" s="81">
        <v>8551</v>
      </c>
      <c r="E17" s="81">
        <v>7971</v>
      </c>
      <c r="F17" s="159">
        <v>6731</v>
      </c>
      <c r="G17" s="244">
        <v>5978</v>
      </c>
      <c r="H17" s="244">
        <v>5460</v>
      </c>
    </row>
    <row r="18" spans="1:8" ht="15" customHeight="1">
      <c r="B18" s="88" t="s">
        <v>27</v>
      </c>
      <c r="C18" s="102">
        <v>11330</v>
      </c>
      <c r="D18" s="81">
        <v>11224</v>
      </c>
      <c r="E18" s="81">
        <v>10277</v>
      </c>
      <c r="F18" s="159">
        <v>8994</v>
      </c>
      <c r="G18" s="244">
        <v>8119</v>
      </c>
      <c r="H18" s="244">
        <v>7448</v>
      </c>
    </row>
    <row r="19" spans="1:8" ht="15" customHeight="1">
      <c r="B19" s="88"/>
      <c r="C19" s="102"/>
      <c r="D19" s="81"/>
      <c r="E19" s="81"/>
      <c r="F19" s="159"/>
      <c r="G19" s="244"/>
      <c r="H19" s="244"/>
    </row>
    <row r="20" spans="1:8" ht="15" customHeight="1">
      <c r="A20" s="85" t="s">
        <v>140</v>
      </c>
      <c r="B20" s="88" t="s">
        <v>34</v>
      </c>
      <c r="C20" s="102">
        <v>3953</v>
      </c>
      <c r="D20" s="81">
        <v>3994</v>
      </c>
      <c r="E20" s="81">
        <v>4067</v>
      </c>
      <c r="F20" s="159">
        <v>4065</v>
      </c>
      <c r="G20" s="244">
        <v>3986</v>
      </c>
      <c r="H20" s="244">
        <v>3754</v>
      </c>
    </row>
    <row r="21" spans="1:8" ht="15" customHeight="1">
      <c r="B21" s="88" t="s">
        <v>26</v>
      </c>
      <c r="C21" s="102">
        <v>2398</v>
      </c>
      <c r="D21" s="81">
        <v>2411</v>
      </c>
      <c r="E21" s="81">
        <v>2415</v>
      </c>
      <c r="F21" s="159">
        <v>2329</v>
      </c>
      <c r="G21" s="244">
        <v>2277</v>
      </c>
      <c r="H21" s="244">
        <v>2076</v>
      </c>
    </row>
    <row r="22" spans="1:8" ht="15" customHeight="1">
      <c r="B22" s="88" t="s">
        <v>27</v>
      </c>
      <c r="C22" s="102">
        <v>1555</v>
      </c>
      <c r="D22" s="81">
        <v>1583</v>
      </c>
      <c r="E22" s="81">
        <v>1652</v>
      </c>
      <c r="F22" s="159">
        <v>1736</v>
      </c>
      <c r="G22" s="244">
        <v>1709</v>
      </c>
      <c r="H22" s="244">
        <v>1678</v>
      </c>
    </row>
    <row r="23" spans="1:8" ht="15" customHeight="1">
      <c r="B23" s="88"/>
      <c r="C23" s="102"/>
      <c r="D23" s="81"/>
      <c r="E23" s="81"/>
      <c r="F23" s="159"/>
      <c r="G23" s="244"/>
      <c r="H23" s="244"/>
    </row>
    <row r="24" spans="1:8" ht="25.5">
      <c r="A24" s="85" t="s">
        <v>148</v>
      </c>
      <c r="B24" s="88" t="s">
        <v>34</v>
      </c>
      <c r="C24" s="102">
        <v>4876</v>
      </c>
      <c r="D24" s="81">
        <v>4962</v>
      </c>
      <c r="E24" s="81">
        <v>5014</v>
      </c>
      <c r="F24" s="159">
        <v>5344</v>
      </c>
      <c r="G24" s="244">
        <v>5303</v>
      </c>
      <c r="H24" s="244">
        <v>5309</v>
      </c>
    </row>
    <row r="25" spans="1:8" ht="15" customHeight="1">
      <c r="B25" s="88" t="s">
        <v>26</v>
      </c>
      <c r="C25" s="102">
        <v>3138</v>
      </c>
      <c r="D25" s="81">
        <v>3167</v>
      </c>
      <c r="E25" s="81">
        <v>3211</v>
      </c>
      <c r="F25" s="159">
        <v>3358</v>
      </c>
      <c r="G25" s="244">
        <v>3319</v>
      </c>
      <c r="H25" s="244">
        <v>3299</v>
      </c>
    </row>
    <row r="26" spans="1:8" ht="15" customHeight="1">
      <c r="B26" s="88" t="s">
        <v>27</v>
      </c>
      <c r="C26" s="102">
        <v>1738</v>
      </c>
      <c r="D26" s="81">
        <v>1795</v>
      </c>
      <c r="E26" s="81">
        <v>1803</v>
      </c>
      <c r="F26" s="159">
        <v>1986</v>
      </c>
      <c r="G26" s="244">
        <v>1984</v>
      </c>
      <c r="H26" s="244">
        <v>2010</v>
      </c>
    </row>
    <row r="27" spans="1:8" ht="15" customHeight="1">
      <c r="B27" s="88"/>
      <c r="C27" s="102"/>
      <c r="D27" s="81"/>
      <c r="E27" s="81"/>
      <c r="F27" s="159"/>
      <c r="G27" s="244"/>
      <c r="H27" s="244"/>
    </row>
    <row r="28" spans="1:8" ht="15" customHeight="1">
      <c r="A28" s="135" t="s">
        <v>157</v>
      </c>
      <c r="B28" s="88" t="s">
        <v>34</v>
      </c>
      <c r="C28" s="102">
        <v>1981</v>
      </c>
      <c r="D28" s="81">
        <v>2051</v>
      </c>
      <c r="E28" s="81">
        <v>2102</v>
      </c>
      <c r="F28" s="159">
        <v>2229</v>
      </c>
      <c r="G28" s="244">
        <v>2110</v>
      </c>
      <c r="H28" s="244">
        <v>2080</v>
      </c>
    </row>
    <row r="29" spans="1:8" ht="15" customHeight="1">
      <c r="B29" s="88" t="s">
        <v>26</v>
      </c>
      <c r="C29" s="102">
        <v>1293</v>
      </c>
      <c r="D29" s="81">
        <v>1288</v>
      </c>
      <c r="E29" s="81">
        <v>1320</v>
      </c>
      <c r="F29" s="159">
        <v>1352</v>
      </c>
      <c r="G29" s="244">
        <v>1220</v>
      </c>
      <c r="H29" s="244">
        <v>1210</v>
      </c>
    </row>
    <row r="30" spans="1:8" ht="15" customHeight="1">
      <c r="B30" s="88" t="s">
        <v>27</v>
      </c>
      <c r="C30" s="102">
        <v>688</v>
      </c>
      <c r="D30" s="81">
        <v>763</v>
      </c>
      <c r="E30" s="81">
        <v>782</v>
      </c>
      <c r="F30" s="159">
        <v>877</v>
      </c>
      <c r="G30" s="244">
        <v>890</v>
      </c>
      <c r="H30" s="244">
        <v>870</v>
      </c>
    </row>
    <row r="31" spans="1:8" ht="15" customHeight="1">
      <c r="B31" s="88"/>
      <c r="C31" s="102"/>
      <c r="D31" s="81"/>
      <c r="E31" s="81"/>
      <c r="F31" s="159"/>
      <c r="G31" s="244"/>
      <c r="H31" s="244"/>
    </row>
    <row r="32" spans="1:8" ht="15" customHeight="1">
      <c r="A32" s="85" t="s">
        <v>149</v>
      </c>
      <c r="B32" s="88" t="s">
        <v>34</v>
      </c>
      <c r="C32" s="102">
        <v>4689</v>
      </c>
      <c r="D32" s="81">
        <v>5444</v>
      </c>
      <c r="E32" s="81">
        <v>5705</v>
      </c>
      <c r="F32" s="159">
        <v>5575</v>
      </c>
      <c r="G32" s="244">
        <v>5543</v>
      </c>
      <c r="H32" s="244">
        <v>5257</v>
      </c>
    </row>
    <row r="33" spans="1:8" ht="15" customHeight="1">
      <c r="B33" s="88" t="s">
        <v>26</v>
      </c>
      <c r="C33" s="102">
        <v>1309</v>
      </c>
      <c r="D33" s="81">
        <v>1433</v>
      </c>
      <c r="E33" s="81">
        <v>1488</v>
      </c>
      <c r="F33" s="159">
        <v>1485</v>
      </c>
      <c r="G33" s="244">
        <v>1481</v>
      </c>
      <c r="H33" s="244">
        <v>1410</v>
      </c>
    </row>
    <row r="34" spans="1:8" ht="15" customHeight="1">
      <c r="B34" s="88" t="s">
        <v>27</v>
      </c>
      <c r="C34" s="102">
        <v>3380</v>
      </c>
      <c r="D34" s="81">
        <v>4011</v>
      </c>
      <c r="E34" s="81">
        <v>4217</v>
      </c>
      <c r="F34" s="159">
        <v>4090</v>
      </c>
      <c r="G34" s="244">
        <v>4062</v>
      </c>
      <c r="H34" s="244">
        <v>3847</v>
      </c>
    </row>
    <row r="35" spans="1:8" ht="15" customHeight="1">
      <c r="B35" s="88"/>
      <c r="C35" s="102"/>
      <c r="D35" s="81"/>
      <c r="E35" s="81"/>
      <c r="F35" s="159"/>
      <c r="G35" s="244"/>
      <c r="H35" s="244"/>
    </row>
    <row r="36" spans="1:8" ht="15" customHeight="1">
      <c r="A36" s="85" t="s">
        <v>144</v>
      </c>
      <c r="B36" s="88" t="s">
        <v>34</v>
      </c>
      <c r="C36" s="102">
        <v>1386</v>
      </c>
      <c r="D36" s="81">
        <v>1388</v>
      </c>
      <c r="E36" s="81">
        <v>1092</v>
      </c>
      <c r="F36" s="159">
        <v>1075</v>
      </c>
      <c r="G36" s="244">
        <v>963</v>
      </c>
      <c r="H36" s="244">
        <v>916</v>
      </c>
    </row>
    <row r="37" spans="1:8" ht="15" customHeight="1">
      <c r="B37" s="88" t="s">
        <v>26</v>
      </c>
      <c r="C37" s="102">
        <v>956</v>
      </c>
      <c r="D37" s="81">
        <v>990</v>
      </c>
      <c r="E37" s="81">
        <v>781</v>
      </c>
      <c r="F37" s="159">
        <v>725</v>
      </c>
      <c r="G37" s="244">
        <v>646</v>
      </c>
      <c r="H37" s="244">
        <v>542</v>
      </c>
    </row>
    <row r="38" spans="1:8" ht="15" customHeight="1">
      <c r="B38" s="88" t="s">
        <v>27</v>
      </c>
      <c r="C38" s="102">
        <v>430</v>
      </c>
      <c r="D38" s="81">
        <v>398</v>
      </c>
      <c r="E38" s="81">
        <v>311</v>
      </c>
      <c r="F38" s="159">
        <v>350</v>
      </c>
      <c r="G38" s="244">
        <v>317</v>
      </c>
      <c r="H38" s="244">
        <v>374</v>
      </c>
    </row>
    <row r="40" spans="1:8" ht="28.5" customHeight="1">
      <c r="A40" s="318" t="s">
        <v>150</v>
      </c>
      <c r="B40" s="318"/>
      <c r="C40" s="318"/>
      <c r="D40" s="318"/>
      <c r="E40" s="318"/>
      <c r="F40" s="144"/>
    </row>
  </sheetData>
  <customSheetViews>
    <customSheetView guid="{3FB9FB02-A7E5-4F69-B0B2-D91D85FEF9AA}" showPageBreaks="1">
      <pane ySplit="3" topLeftCell="A4" activePane="bottomLeft" state="frozen"/>
      <selection pane="bottomLeft" activeCell="I18" sqref="I18"/>
      <pageMargins left="0.31496062992125984" right="0.31496062992125984" top="0.74803149606299213" bottom="0.74803149606299213" header="0.31496062992125984" footer="0.31496062992125984"/>
      <pageSetup paperSize="9" scale="95"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3" topLeftCell="A4" activePane="bottomLeft" state="frozen"/>
      <selection pane="bottomLeft" activeCell="H4" sqref="H4:H38"/>
      <pageMargins left="0.7" right="0.7" top="0.75" bottom="0.75" header="0.3" footer="0.3"/>
      <pageSetup paperSize="9" orientation="portrait" r:id="rId2"/>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D2" sqref="D2"/>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pane ySplit="3" topLeftCell="A4" activePane="bottomLeft" state="frozen"/>
      <selection pane="bottomLeft" activeCell="D2" sqref="D2"/>
      <pageMargins left="0.7" right="0.7" top="0.75" bottom="0.75" header="0.3" footer="0.3"/>
      <pageSetup paperSize="0" orientation="portrait" horizontalDpi="0" verticalDpi="0" copies="0" r:id="rId3"/>
      <headerFooter>
        <oddFooter>&amp;L&amp;"Arial,Regular"&amp;8Statistical Yearbook of Republika Srpska 2013&amp;C&amp;"Arial,Regular"&amp;8Page &amp;P of &amp;N</oddFooter>
      </headerFooter>
    </customSheetView>
    <customSheetView guid="{A965781B-9D43-4AFA-A1E6-6168CBD4390E}">
      <selection activeCell="A28" sqref="A28"/>
      <pageMargins left="0.7" right="0.7" top="0.75" bottom="0.75" header="0.3" footer="0.3"/>
    </customSheetView>
    <customSheetView guid="{76F45416-FF74-4A55-AAB4-91CFD0DCF9E9}">
      <selection activeCell="A28" sqref="A28"/>
      <pageMargins left="0.7" right="0.7" top="0.75" bottom="0.75" header="0.3" footer="0.3"/>
    </customSheetView>
    <customSheetView guid="{FDC56E4B-E7CB-4144-926A-00E6F324B144}" showPageBreaks="1">
      <pane ySplit="3" topLeftCell="A4" activePane="bottomLeft" state="frozen"/>
      <selection pane="bottomLeft" activeCell="L19" sqref="L19"/>
      <pageMargins left="0.31496062992125984" right="0.31496062992125984" top="0.74803149606299213" bottom="0.74803149606299213" header="0.31496062992125984" footer="0.31496062992125984"/>
      <pageSetup paperSize="9" orientation="portrait" r:id="rId4"/>
      <headerFooter>
        <oddFooter>&amp;C&amp;"Arial,Regular"&amp;8Page &amp;P of &amp;N&amp;L&amp;"Arial,Regular"&amp;8Statistical Yearbook of Republika Srpska 2016</oddFooter>
      </headerFooter>
    </customSheetView>
    <customSheetView guid="{ADCE9490-78F3-4B54-B85A-83CEBE106AD7}">
      <pane ySplit="3" topLeftCell="A4" activePane="bottomLeft" state="frozen"/>
      <selection pane="bottomLeft" activeCell="D2" sqref="D2"/>
      <pageMargins left="0.7" right="0.7" top="0.75" bottom="0.75" header="0.3" footer="0.3"/>
      <pageSetup paperSize="9" orientation="portrait" r:id="rId5"/>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D2" sqref="D2"/>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 guid="{67202EC8-DC93-4CA3-8C86-1DB97339CB1F}">
      <pane ySplit="3" topLeftCell="A4" activePane="bottomLeft" state="frozen"/>
      <selection pane="bottomLeft" activeCell="D2" sqref="D2"/>
      <pageMargins left="0.7" right="0.7" top="0.75" bottom="0.75" header="0.3" footer="0.3"/>
      <pageSetup paperSize="9" orientation="portrait" r:id="rId7"/>
      <headerFooter>
        <oddFooter>&amp;L&amp;"Arial,Regular"&amp;8Statistical Yearbook of Republika Srpska 2013&amp;C&amp;"Arial,Regular"&amp;8Page &amp;P of &amp;N</oddFooter>
      </headerFooter>
    </customSheetView>
  </customSheetViews>
  <mergeCells count="1">
    <mergeCell ref="A40:E40"/>
  </mergeCells>
  <hyperlinks>
    <hyperlink ref="H2" location="'List of tables'!A1" display="List of tables"/>
  </hyperlinks>
  <pageMargins left="0.31496062992125984" right="0.31496062992125984" top="0.74803149606299213" bottom="0.74803149606299213" header="0.31496062992125984" footer="0.31496062992125984"/>
  <pageSetup paperSize="9" scale="95" orientation="portrait" r:id="rId8"/>
  <headerFooter>
    <oddHeader>&amp;L&amp;"Arial,Regular"&amp;12Education</oddHeader>
    <oddFooter>&amp;C&amp;"Arial,Regular"&amp;8Page &amp;P of &amp;N&amp;L&amp;"Arial,Regular"&amp;8Statistical Yearbook of Republika Srpska</oddFooter>
  </headerFooter>
</worksheet>
</file>

<file path=xl/worksheets/sheet16.xml><?xml version="1.0" encoding="utf-8"?>
<worksheet xmlns="http://schemas.openxmlformats.org/spreadsheetml/2006/main" xmlns:r="http://schemas.openxmlformats.org/officeDocument/2006/relationships">
  <sheetPr codeName="Sheet15"/>
  <dimension ref="A1:F14"/>
  <sheetViews>
    <sheetView workbookViewId="0">
      <selection activeCell="I22" sqref="I22"/>
    </sheetView>
  </sheetViews>
  <sheetFormatPr defaultRowHeight="15"/>
  <cols>
    <col min="1" max="1" width="40.85546875" customWidth="1"/>
    <col min="2" max="2" width="10.85546875" customWidth="1"/>
    <col min="3" max="3" width="13.85546875" customWidth="1"/>
    <col min="4" max="4" width="12.28515625" customWidth="1"/>
    <col min="5" max="5" width="12.85546875" customWidth="1"/>
  </cols>
  <sheetData>
    <row r="1" spans="1:6" s="80" customFormat="1" ht="15.95" customHeight="1">
      <c r="A1" s="112" t="s">
        <v>269</v>
      </c>
      <c r="B1" s="113"/>
      <c r="C1" s="113"/>
      <c r="D1" s="113"/>
      <c r="E1" s="113"/>
    </row>
    <row r="2" spans="1:6" ht="15.75" thickBot="1">
      <c r="E2" s="5" t="s">
        <v>122</v>
      </c>
    </row>
    <row r="3" spans="1:6" s="81" customFormat="1" ht="33" customHeight="1" thickTop="1">
      <c r="A3" s="118" t="s">
        <v>152</v>
      </c>
      <c r="B3" s="107" t="s">
        <v>39</v>
      </c>
      <c r="C3" s="108" t="s">
        <v>151</v>
      </c>
      <c r="D3" s="136" t="s">
        <v>154</v>
      </c>
      <c r="E3" s="106" t="s">
        <v>138</v>
      </c>
    </row>
    <row r="4" spans="1:6" s="110" customFormat="1" ht="24.95" customHeight="1">
      <c r="A4" s="109" t="s">
        <v>39</v>
      </c>
      <c r="B4" s="146">
        <v>37390</v>
      </c>
      <c r="C4" s="146">
        <v>10655</v>
      </c>
      <c r="D4" s="146">
        <v>1063</v>
      </c>
      <c r="E4" s="146">
        <v>25672</v>
      </c>
    </row>
    <row r="5" spans="1:6" s="110" customFormat="1" ht="24.95" customHeight="1">
      <c r="A5" s="111" t="s">
        <v>139</v>
      </c>
      <c r="B5" s="146">
        <v>3241</v>
      </c>
      <c r="C5" s="146">
        <v>1083</v>
      </c>
      <c r="D5" s="146">
        <v>119</v>
      </c>
      <c r="E5" s="146">
        <v>2039</v>
      </c>
    </row>
    <row r="6" spans="1:6" s="110" customFormat="1" ht="24.95" customHeight="1">
      <c r="A6" s="111" t="s">
        <v>145</v>
      </c>
      <c r="B6" s="146">
        <v>3925</v>
      </c>
      <c r="C6" s="146">
        <v>1483</v>
      </c>
      <c r="D6" s="146">
        <v>142</v>
      </c>
      <c r="E6" s="146">
        <v>2300</v>
      </c>
    </row>
    <row r="7" spans="1:6" s="110" customFormat="1" ht="24.95" customHeight="1">
      <c r="A7" s="111" t="s">
        <v>147</v>
      </c>
      <c r="B7" s="146">
        <v>12908</v>
      </c>
      <c r="C7" s="146">
        <v>2232</v>
      </c>
      <c r="D7" s="146">
        <v>286</v>
      </c>
      <c r="E7" s="146">
        <v>10390</v>
      </c>
    </row>
    <row r="8" spans="1:6" s="110" customFormat="1" ht="24.95" customHeight="1">
      <c r="A8" s="111" t="s">
        <v>140</v>
      </c>
      <c r="B8" s="146">
        <v>3754</v>
      </c>
      <c r="C8" s="146">
        <v>1206</v>
      </c>
      <c r="D8" s="146">
        <v>97</v>
      </c>
      <c r="E8" s="146">
        <v>2451</v>
      </c>
    </row>
    <row r="9" spans="1:6" s="110" customFormat="1" ht="24.95" customHeight="1">
      <c r="A9" s="111" t="s">
        <v>141</v>
      </c>
      <c r="B9" s="146">
        <v>5309</v>
      </c>
      <c r="C9" s="146">
        <v>2443</v>
      </c>
      <c r="D9" s="146">
        <v>219</v>
      </c>
      <c r="E9" s="146">
        <v>2647</v>
      </c>
    </row>
    <row r="10" spans="1:6" s="110" customFormat="1" ht="24.95" customHeight="1">
      <c r="A10" s="111" t="s">
        <v>142</v>
      </c>
      <c r="B10" s="146">
        <v>2080</v>
      </c>
      <c r="C10" s="146">
        <v>713</v>
      </c>
      <c r="D10" s="146">
        <v>11</v>
      </c>
      <c r="E10" s="146">
        <v>1356</v>
      </c>
    </row>
    <row r="11" spans="1:6" s="110" customFormat="1" ht="24.95" customHeight="1">
      <c r="A11" s="111" t="s">
        <v>149</v>
      </c>
      <c r="B11" s="146">
        <v>5257</v>
      </c>
      <c r="C11" s="146">
        <v>1342</v>
      </c>
      <c r="D11" s="146">
        <v>120</v>
      </c>
      <c r="E11" s="146">
        <v>3795</v>
      </c>
    </row>
    <row r="12" spans="1:6" s="110" customFormat="1" ht="24.95" customHeight="1">
      <c r="A12" s="111" t="s">
        <v>144</v>
      </c>
      <c r="B12" s="146">
        <v>916</v>
      </c>
      <c r="C12" s="146">
        <v>153</v>
      </c>
      <c r="D12" s="146">
        <v>69</v>
      </c>
      <c r="E12" s="146">
        <v>694</v>
      </c>
    </row>
    <row r="14" spans="1:6" ht="31.5" customHeight="1">
      <c r="A14" s="318" t="s">
        <v>150</v>
      </c>
      <c r="B14" s="318"/>
      <c r="C14" s="318"/>
      <c r="D14" s="318"/>
      <c r="E14" s="318"/>
      <c r="F14" s="144"/>
    </row>
  </sheetData>
  <customSheetViews>
    <customSheetView guid="{3FB9FB02-A7E5-4F69-B0B2-D91D85FEF9AA}">
      <selection activeCell="B4" sqref="B4:E12"/>
      <pageMargins left="0.45" right="0.45" top="0.75" bottom="0.75" header="0.3" footer="0.3"/>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4" sqref="B4:E12"/>
      <pageMargins left="0.45" right="0.45" top="0.75" bottom="0.75" header="0.3" footer="0.3"/>
      <pageSetup paperSize="9" orientation="portrait" r:id="rId2"/>
      <headerFooter>
        <oddFooter>&amp;L&amp;"Arial,Regular"&amp;8Statistical Yearbook of Republika Srpska 2013&amp;C&amp;"Arial,Regular"&amp;8Page &amp;P of &amp;N</oddFooter>
      </headerFooter>
    </customSheetView>
    <customSheetView guid="{4D7B2036-8A39-49B8-9E1C-C24AE046C6FD}">
      <selection activeCell="D23" sqref="D23"/>
      <pageMargins left="0.45" right="0.45"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selection activeCell="D23" sqref="D23"/>
      <pageMargins left="0.45" right="0.45" top="0.75" bottom="0.75" header="0.3" footer="0.3"/>
      <pageSetup paperSize="0" orientation="portrait" horizontalDpi="0" verticalDpi="0" copies="0" r:id="rId3"/>
      <headerFooter>
        <oddFooter>&amp;L&amp;"Arial,Regular"&amp;8Statistical Yearbook of Republika Srpska 2013&amp;C&amp;"Arial,Regular"&amp;8Page &amp;P of &amp;N</oddFooter>
      </headerFooter>
    </customSheetView>
    <customSheetView guid="{A965781B-9D43-4AFA-A1E6-6168CBD4390E}">
      <selection activeCell="D3" sqref="D3"/>
      <pageMargins left="0.7" right="0.7" top="0.75" bottom="0.75" header="0.3" footer="0.3"/>
    </customSheetView>
    <customSheetView guid="{76F45416-FF74-4A55-AAB4-91CFD0DCF9E9}">
      <selection activeCell="D3" sqref="D3"/>
      <pageMargins left="0.7" right="0.7" top="0.75" bottom="0.75" header="0.3" footer="0.3"/>
    </customSheetView>
    <customSheetView guid="{FDC56E4B-E7CB-4144-926A-00E6F324B144}" showPageBreaks="1">
      <selection activeCell="B4" sqref="B4:F12"/>
      <pageMargins left="0.45" right="0.45" top="0.75" bottom="0.75" header="0.3" footer="0.3"/>
      <pageSetup paperSize="9" orientation="portrait" r:id="rId4"/>
      <headerFooter>
        <oddFooter>&amp;C&amp;"Arial,Regular"&amp;8Page &amp;P of &amp;N&amp;L&amp;"Arial,Regular"&amp;8Statistical Yearbook of Republika Srpska 2016</oddFooter>
      </headerFooter>
    </customSheetView>
    <customSheetView guid="{ADCE9490-78F3-4B54-B85A-83CEBE106AD7}">
      <selection activeCell="D23" sqref="D23"/>
      <pageMargins left="0.45" right="0.45" top="0.75" bottom="0.75" header="0.3" footer="0.3"/>
      <pageSetup paperSize="9" orientation="portrait" r:id="rId5"/>
      <headerFooter>
        <oddFooter>&amp;L&amp;"Arial,Regular"&amp;8Statistical Yearbook of Republika Srpska 2013&amp;C&amp;"Arial,Regular"&amp;8Page &amp;P of &amp;N</oddFooter>
      </headerFooter>
    </customSheetView>
    <customSheetView guid="{384080B8-19D4-4A62-AB95-5F5001F14194}">
      <selection activeCell="D23" sqref="D23"/>
      <pageMargins left="0.45" right="0.45" top="0.75" bottom="0.75" header="0.3" footer="0.3"/>
      <pageSetup paperSize="9" orientation="portrait" r:id="rId6"/>
      <headerFooter>
        <oddFooter>&amp;L&amp;"Arial,Regular"&amp;8Statistical Yearbook of Republika Srpska 2013&amp;C&amp;"Arial,Regular"&amp;8Page &amp;P of &amp;N</oddFooter>
      </headerFooter>
    </customSheetView>
    <customSheetView guid="{67202EC8-DC93-4CA3-8C86-1DB97339CB1F}">
      <selection activeCell="D23" sqref="D23"/>
      <pageMargins left="0.45" right="0.45" top="0.75" bottom="0.75" header="0.3" footer="0.3"/>
      <pageSetup paperSize="9" orientation="portrait" r:id="rId7"/>
      <headerFooter>
        <oddFooter>&amp;L&amp;"Arial,Regular"&amp;8Statistical Yearbook of Republika Srpska 2013&amp;C&amp;"Arial,Regular"&amp;8Page &amp;P of &amp;N</oddFooter>
      </headerFooter>
    </customSheetView>
  </customSheetViews>
  <mergeCells count="1">
    <mergeCell ref="A14:E14"/>
  </mergeCells>
  <hyperlinks>
    <hyperlink ref="E2" location="'List of tables'!A1" display="List of tables"/>
  </hyperlinks>
  <pageMargins left="0.45" right="0.45" top="0.75" bottom="0.75" header="0.3" footer="0.3"/>
  <pageSetup paperSize="9" orientation="portrait" r:id="rId8"/>
  <headerFooter>
    <oddHeader>&amp;L&amp;"Arial,Regular"&amp;12Education</oddHeader>
    <oddFooter>&amp;C&amp;"Arial,Regular"&amp;8Page &amp;P of &amp;N&amp;L&amp;"Arial,Regular"&amp;8Statistical Yearbook of Republika Srpska</oddFooter>
  </headerFooter>
</worksheet>
</file>

<file path=xl/worksheets/sheet17.xml><?xml version="1.0" encoding="utf-8"?>
<worksheet xmlns="http://schemas.openxmlformats.org/spreadsheetml/2006/main" xmlns:r="http://schemas.openxmlformats.org/officeDocument/2006/relationships">
  <sheetPr codeName="Sheet18"/>
  <dimension ref="A1:L15"/>
  <sheetViews>
    <sheetView zoomScale="130" zoomScaleNormal="130" workbookViewId="0">
      <pane ySplit="3" topLeftCell="A4" activePane="bottomLeft" state="frozen"/>
      <selection pane="bottomLeft" activeCell="E14" sqref="E14"/>
    </sheetView>
  </sheetViews>
  <sheetFormatPr defaultColWidth="9.140625" defaultRowHeight="1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227</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18" t="s">
        <v>21</v>
      </c>
      <c r="B4" s="10">
        <v>32969</v>
      </c>
      <c r="C4" s="10">
        <v>23717</v>
      </c>
      <c r="D4" s="10">
        <v>8889</v>
      </c>
      <c r="E4" s="10">
        <v>363</v>
      </c>
      <c r="F4" s="14"/>
      <c r="G4" s="14"/>
      <c r="H4" s="10"/>
      <c r="I4" s="10"/>
      <c r="J4" s="9"/>
      <c r="K4" s="10"/>
      <c r="L4" s="2"/>
    </row>
    <row r="5" spans="1:12" ht="15" customHeight="1">
      <c r="A5" s="18" t="s">
        <v>22</v>
      </c>
      <c r="B5" s="10">
        <v>35099</v>
      </c>
      <c r="C5" s="10">
        <v>24461</v>
      </c>
      <c r="D5" s="10">
        <v>10204</v>
      </c>
      <c r="E5" s="10">
        <v>434</v>
      </c>
      <c r="F5" s="14"/>
      <c r="G5" s="14"/>
      <c r="H5" s="10"/>
      <c r="I5" s="10"/>
      <c r="J5" s="9"/>
      <c r="K5" s="10"/>
      <c r="L5" s="2"/>
    </row>
    <row r="6" spans="1:12" ht="15" customHeight="1">
      <c r="A6" s="18" t="s">
        <v>23</v>
      </c>
      <c r="B6" s="10">
        <v>41246</v>
      </c>
      <c r="C6" s="10">
        <v>28559</v>
      </c>
      <c r="D6" s="10">
        <v>12189</v>
      </c>
      <c r="E6" s="10">
        <v>498</v>
      </c>
      <c r="F6" s="14"/>
      <c r="G6" s="14"/>
      <c r="H6" s="10"/>
      <c r="I6" s="10"/>
      <c r="J6" s="9"/>
      <c r="K6" s="10"/>
      <c r="L6" s="2"/>
    </row>
    <row r="7" spans="1:12" ht="15" customHeight="1">
      <c r="A7" s="18" t="s">
        <v>127</v>
      </c>
      <c r="B7" s="10">
        <v>43928</v>
      </c>
      <c r="C7" s="10">
        <v>30359</v>
      </c>
      <c r="D7" s="10">
        <v>13072</v>
      </c>
      <c r="E7" s="10">
        <v>497</v>
      </c>
      <c r="F7" s="14"/>
      <c r="G7" s="14"/>
      <c r="H7" s="10"/>
      <c r="I7" s="10"/>
      <c r="J7" s="9"/>
      <c r="K7" s="10"/>
      <c r="L7" s="2"/>
    </row>
    <row r="8" spans="1:12" ht="15" customHeight="1">
      <c r="A8" s="72" t="s">
        <v>136</v>
      </c>
      <c r="B8" s="10">
        <v>45966</v>
      </c>
      <c r="C8" s="10">
        <v>31379</v>
      </c>
      <c r="D8" s="10">
        <v>14126</v>
      </c>
      <c r="E8" s="10">
        <v>461</v>
      </c>
      <c r="F8" s="14"/>
      <c r="G8" s="14"/>
      <c r="H8" s="10"/>
      <c r="I8" s="10"/>
      <c r="J8" s="9"/>
      <c r="K8" s="10"/>
      <c r="L8" s="2"/>
    </row>
    <row r="9" spans="1:12" ht="15" customHeight="1">
      <c r="A9" s="123" t="s">
        <v>153</v>
      </c>
      <c r="B9" s="97">
        <v>46547</v>
      </c>
      <c r="C9" s="97">
        <v>31144</v>
      </c>
      <c r="D9" s="97">
        <v>14907</v>
      </c>
      <c r="E9" s="97">
        <v>496</v>
      </c>
      <c r="F9" s="14"/>
      <c r="G9" s="14"/>
      <c r="H9" s="10"/>
      <c r="I9" s="10"/>
      <c r="J9" s="9"/>
      <c r="K9" s="10"/>
      <c r="L9" s="2"/>
    </row>
    <row r="10" spans="1:12" ht="15" customHeight="1">
      <c r="A10" s="123" t="s">
        <v>161</v>
      </c>
      <c r="B10" s="97">
        <v>44720</v>
      </c>
      <c r="C10" s="97">
        <v>30269</v>
      </c>
      <c r="D10" s="97">
        <v>13996</v>
      </c>
      <c r="E10" s="97">
        <v>455</v>
      </c>
      <c r="F10" s="14"/>
      <c r="G10" s="14"/>
      <c r="H10" s="10"/>
      <c r="I10" s="10"/>
      <c r="J10" s="9"/>
      <c r="K10" s="10"/>
      <c r="L10" s="2"/>
    </row>
    <row r="11" spans="1:12" ht="15" customHeight="1">
      <c r="A11" s="214" t="s">
        <v>228</v>
      </c>
      <c r="B11" s="97">
        <v>41988</v>
      </c>
      <c r="C11" s="97">
        <v>29936</v>
      </c>
      <c r="D11" s="97">
        <v>12052</v>
      </c>
      <c r="E11" s="97" t="s">
        <v>1</v>
      </c>
      <c r="F11" s="14"/>
      <c r="G11" s="14"/>
      <c r="H11" s="10"/>
      <c r="I11" s="10"/>
      <c r="J11" s="9"/>
      <c r="K11" s="10"/>
      <c r="L11" s="2"/>
    </row>
    <row r="12" spans="1:12" ht="15" customHeight="1">
      <c r="A12" s="214" t="s">
        <v>255</v>
      </c>
      <c r="B12" s="97">
        <v>39735</v>
      </c>
      <c r="C12" s="97">
        <v>28842</v>
      </c>
      <c r="D12" s="97">
        <v>10893</v>
      </c>
      <c r="E12" s="97" t="s">
        <v>1</v>
      </c>
      <c r="F12" s="14"/>
      <c r="G12" s="14"/>
      <c r="H12" s="10"/>
      <c r="I12" s="10"/>
      <c r="J12" s="9"/>
      <c r="K12" s="10"/>
      <c r="L12" s="2"/>
    </row>
    <row r="13" spans="1:12" ht="15" customHeight="1">
      <c r="A13" s="214" t="s">
        <v>264</v>
      </c>
      <c r="B13" s="97">
        <v>37390</v>
      </c>
      <c r="C13" s="97">
        <v>27146</v>
      </c>
      <c r="D13" s="97">
        <v>10244</v>
      </c>
      <c r="E13" s="97" t="s">
        <v>1</v>
      </c>
      <c r="F13" s="14"/>
      <c r="G13" s="14"/>
      <c r="H13" s="10"/>
      <c r="I13" s="10"/>
      <c r="J13" s="9"/>
      <c r="K13" s="10"/>
      <c r="L13" s="2"/>
    </row>
    <row r="15" spans="1:12" ht="54.75" customHeight="1">
      <c r="A15" s="319" t="s">
        <v>229</v>
      </c>
      <c r="B15" s="319"/>
      <c r="C15" s="319"/>
      <c r="D15" s="319"/>
      <c r="E15" s="319"/>
    </row>
  </sheetData>
  <customSheetViews>
    <customSheetView guid="{3FB9FB02-A7E5-4F69-B0B2-D91D85FEF9AA}" scale="130">
      <pane ySplit="3" topLeftCell="A4" activePane="bottomLeft" state="frozen"/>
      <selection pane="bottomLeft" activeCell="G17" sqref="G17"/>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B13" sqref="B13:E13"/>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6" sqref="B16"/>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B13" sqref="A13:IV13"/>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18.xml><?xml version="1.0" encoding="utf-8"?>
<worksheet xmlns="http://schemas.openxmlformats.org/spreadsheetml/2006/main" xmlns:r="http://schemas.openxmlformats.org/officeDocument/2006/relationships">
  <sheetPr codeName="Sheet20"/>
  <dimension ref="A1:F30"/>
  <sheetViews>
    <sheetView zoomScale="130" zoomScaleNormal="100" workbookViewId="0">
      <pane ySplit="3" topLeftCell="A4" activePane="bottomLeft" state="frozen"/>
      <selection pane="bottomLeft" activeCell="L28" sqref="L28"/>
    </sheetView>
  </sheetViews>
  <sheetFormatPr defaultColWidth="9.140625" defaultRowHeight="12"/>
  <cols>
    <col min="1" max="1" width="30.5703125" style="2" customWidth="1"/>
    <col min="2" max="2" width="7" style="2" customWidth="1"/>
    <col min="3" max="6" width="8.85546875" style="2" customWidth="1"/>
    <col min="7" max="16384" width="9.140625" style="2"/>
  </cols>
  <sheetData>
    <row r="1" spans="1:6" ht="12.6" customHeight="1">
      <c r="A1" s="15" t="s">
        <v>230</v>
      </c>
      <c r="B1" s="16"/>
      <c r="C1" s="16"/>
      <c r="D1" s="16"/>
      <c r="E1" s="16"/>
      <c r="F1" s="16"/>
    </row>
    <row r="2" spans="1:6" ht="15" customHeight="1" thickBot="1">
      <c r="A2" s="16" t="s">
        <v>35</v>
      </c>
      <c r="B2" s="16"/>
      <c r="C2" s="16"/>
      <c r="D2" s="16"/>
      <c r="E2" s="16"/>
      <c r="F2" s="5" t="s">
        <v>122</v>
      </c>
    </row>
    <row r="3" spans="1:6" ht="24" customHeight="1" thickTop="1">
      <c r="A3" s="21" t="s">
        <v>79</v>
      </c>
      <c r="B3" s="30" t="s">
        <v>78</v>
      </c>
      <c r="C3" s="36">
        <v>2007</v>
      </c>
      <c r="D3" s="36">
        <v>2008</v>
      </c>
      <c r="E3" s="32">
        <v>2009</v>
      </c>
      <c r="F3" s="32">
        <v>2010</v>
      </c>
    </row>
    <row r="4" spans="1:6" ht="15" customHeight="1">
      <c r="A4" s="16" t="s">
        <v>40</v>
      </c>
      <c r="B4" s="24" t="s">
        <v>34</v>
      </c>
      <c r="C4" s="29">
        <v>4301</v>
      </c>
      <c r="D4" s="29">
        <v>5886</v>
      </c>
      <c r="E4" s="45">
        <v>6931</v>
      </c>
      <c r="F4" s="45">
        <v>7328</v>
      </c>
    </row>
    <row r="5" spans="1:6" ht="15" customHeight="1">
      <c r="A5" s="16"/>
      <c r="B5" s="25" t="s">
        <v>26</v>
      </c>
      <c r="C5" s="29">
        <v>1887</v>
      </c>
      <c r="D5" s="29">
        <v>2516</v>
      </c>
      <c r="E5" s="45">
        <v>3019</v>
      </c>
      <c r="F5" s="45">
        <v>2992</v>
      </c>
    </row>
    <row r="6" spans="1:6">
      <c r="A6" s="16"/>
      <c r="B6" s="25" t="s">
        <v>27</v>
      </c>
      <c r="C6" s="29">
        <v>2414</v>
      </c>
      <c r="D6" s="29">
        <v>3370</v>
      </c>
      <c r="E6" s="45">
        <v>3912</v>
      </c>
      <c r="F6" s="45">
        <v>4336</v>
      </c>
    </row>
    <row r="7" spans="1:6" ht="15" customHeight="1">
      <c r="A7" s="16"/>
      <c r="B7" s="25"/>
      <c r="C7" s="29"/>
      <c r="D7" s="29"/>
      <c r="E7" s="45"/>
      <c r="F7" s="45"/>
    </row>
    <row r="8" spans="1:6" ht="15" customHeight="1">
      <c r="A8" s="16" t="s">
        <v>80</v>
      </c>
      <c r="B8" s="25" t="s">
        <v>34</v>
      </c>
      <c r="C8" s="29">
        <v>129</v>
      </c>
      <c r="D8" s="29">
        <v>156</v>
      </c>
      <c r="E8" s="45">
        <v>120</v>
      </c>
      <c r="F8" s="45">
        <v>110</v>
      </c>
    </row>
    <row r="9" spans="1:6" ht="15" customHeight="1">
      <c r="A9" s="16"/>
      <c r="B9" s="25" t="s">
        <v>26</v>
      </c>
      <c r="C9" s="29">
        <v>30</v>
      </c>
      <c r="D9" s="29">
        <v>49</v>
      </c>
      <c r="E9" s="45">
        <v>36</v>
      </c>
      <c r="F9" s="45">
        <v>37</v>
      </c>
    </row>
    <row r="10" spans="1:6" ht="15" customHeight="1">
      <c r="A10" s="16"/>
      <c r="B10" s="25" t="s">
        <v>27</v>
      </c>
      <c r="C10" s="29">
        <v>99</v>
      </c>
      <c r="D10" s="29">
        <v>107</v>
      </c>
      <c r="E10" s="45">
        <v>84</v>
      </c>
      <c r="F10" s="45">
        <v>73</v>
      </c>
    </row>
    <row r="11" spans="1:6" ht="15" customHeight="1">
      <c r="A11" s="16"/>
      <c r="B11" s="25"/>
      <c r="C11" s="29"/>
      <c r="D11" s="29"/>
      <c r="E11" s="45"/>
      <c r="F11" s="45"/>
    </row>
    <row r="12" spans="1:6" s="11" customFormat="1" ht="18" customHeight="1">
      <c r="A12" s="28" t="s">
        <v>88</v>
      </c>
      <c r="B12" s="25" t="s">
        <v>34</v>
      </c>
      <c r="C12" s="29">
        <v>573</v>
      </c>
      <c r="D12" s="29">
        <v>744</v>
      </c>
      <c r="E12" s="45">
        <v>633</v>
      </c>
      <c r="F12" s="45">
        <v>658</v>
      </c>
    </row>
    <row r="13" spans="1:6" s="4" customFormat="1" ht="15" customHeight="1">
      <c r="A13" s="16"/>
      <c r="B13" s="25" t="s">
        <v>26</v>
      </c>
      <c r="C13" s="29">
        <v>376</v>
      </c>
      <c r="D13" s="29">
        <v>496</v>
      </c>
      <c r="E13" s="45">
        <v>405</v>
      </c>
      <c r="F13" s="45">
        <v>409</v>
      </c>
    </row>
    <row r="14" spans="1:6" s="4" customFormat="1">
      <c r="A14" s="16"/>
      <c r="B14" s="25" t="s">
        <v>27</v>
      </c>
      <c r="C14" s="29">
        <v>197</v>
      </c>
      <c r="D14" s="29">
        <v>248</v>
      </c>
      <c r="E14" s="45">
        <v>228</v>
      </c>
      <c r="F14" s="45">
        <v>249</v>
      </c>
    </row>
    <row r="15" spans="1:6">
      <c r="A15" s="16"/>
      <c r="B15" s="25"/>
      <c r="C15" s="29"/>
      <c r="D15" s="29"/>
      <c r="E15" s="45"/>
      <c r="F15" s="45"/>
    </row>
    <row r="16" spans="1:6">
      <c r="A16" s="16" t="s">
        <v>81</v>
      </c>
      <c r="B16" s="25" t="s">
        <v>34</v>
      </c>
      <c r="C16" s="29">
        <v>424</v>
      </c>
      <c r="D16" s="29">
        <v>381</v>
      </c>
      <c r="E16" s="45">
        <v>421</v>
      </c>
      <c r="F16" s="45">
        <v>531</v>
      </c>
    </row>
    <row r="17" spans="1:6">
      <c r="A17" s="16"/>
      <c r="B17" s="25" t="s">
        <v>26</v>
      </c>
      <c r="C17" s="29">
        <v>131</v>
      </c>
      <c r="D17" s="29">
        <v>103</v>
      </c>
      <c r="E17" s="45">
        <v>104</v>
      </c>
      <c r="F17" s="45">
        <v>129</v>
      </c>
    </row>
    <row r="18" spans="1:6">
      <c r="A18" s="16"/>
      <c r="B18" s="25" t="s">
        <v>27</v>
      </c>
      <c r="C18" s="29">
        <v>293</v>
      </c>
      <c r="D18" s="29">
        <v>278</v>
      </c>
      <c r="E18" s="45">
        <v>317</v>
      </c>
      <c r="F18" s="45">
        <v>402</v>
      </c>
    </row>
    <row r="19" spans="1:6">
      <c r="A19" s="16"/>
      <c r="B19" s="25"/>
      <c r="C19" s="29"/>
      <c r="D19" s="29"/>
      <c r="E19" s="45"/>
      <c r="F19" s="45"/>
    </row>
    <row r="20" spans="1:6">
      <c r="A20" s="16" t="s">
        <v>82</v>
      </c>
      <c r="B20" s="25" t="s">
        <v>34</v>
      </c>
      <c r="C20" s="29">
        <v>107</v>
      </c>
      <c r="D20" s="29">
        <v>119</v>
      </c>
      <c r="E20" s="45">
        <v>135</v>
      </c>
      <c r="F20" s="45">
        <v>219</v>
      </c>
    </row>
    <row r="21" spans="1:6">
      <c r="A21" s="16"/>
      <c r="B21" s="25" t="s">
        <v>26</v>
      </c>
      <c r="C21" s="29">
        <v>73</v>
      </c>
      <c r="D21" s="29">
        <v>80</v>
      </c>
      <c r="E21" s="45">
        <v>81</v>
      </c>
      <c r="F21" s="45">
        <v>132</v>
      </c>
    </row>
    <row r="22" spans="1:6">
      <c r="A22" s="16"/>
      <c r="B22" s="25" t="s">
        <v>27</v>
      </c>
      <c r="C22" s="29">
        <v>34</v>
      </c>
      <c r="D22" s="29">
        <v>39</v>
      </c>
      <c r="E22" s="45">
        <v>54</v>
      </c>
      <c r="F22" s="45">
        <v>87</v>
      </c>
    </row>
    <row r="23" spans="1:6">
      <c r="A23" s="16"/>
      <c r="B23" s="25"/>
      <c r="C23" s="29"/>
      <c r="D23" s="29"/>
      <c r="E23" s="45"/>
      <c r="F23" s="45"/>
    </row>
    <row r="24" spans="1:6">
      <c r="A24" s="16" t="s">
        <v>83</v>
      </c>
      <c r="B24" s="25" t="s">
        <v>34</v>
      </c>
      <c r="C24" s="29">
        <v>2973</v>
      </c>
      <c r="D24" s="29">
        <v>4405</v>
      </c>
      <c r="E24" s="45">
        <v>5483</v>
      </c>
      <c r="F24" s="45">
        <v>5651</v>
      </c>
    </row>
    <row r="25" spans="1:6">
      <c r="A25" s="16"/>
      <c r="B25" s="25" t="s">
        <v>26</v>
      </c>
      <c r="C25" s="29">
        <v>1232</v>
      </c>
      <c r="D25" s="29">
        <v>1738</v>
      </c>
      <c r="E25" s="45">
        <v>2307</v>
      </c>
      <c r="F25" s="45">
        <v>2190</v>
      </c>
    </row>
    <row r="26" spans="1:6">
      <c r="A26" s="16"/>
      <c r="B26" s="25" t="s">
        <v>27</v>
      </c>
      <c r="C26" s="29">
        <v>1741</v>
      </c>
      <c r="D26" s="29">
        <v>2667</v>
      </c>
      <c r="E26" s="45">
        <v>3176</v>
      </c>
      <c r="F26" s="45">
        <v>3461</v>
      </c>
    </row>
    <row r="27" spans="1:6">
      <c r="A27" s="16"/>
      <c r="B27" s="25"/>
      <c r="C27" s="29"/>
      <c r="D27" s="29"/>
      <c r="E27" s="45"/>
      <c r="F27" s="45"/>
    </row>
    <row r="28" spans="1:6">
      <c r="A28" s="16" t="s">
        <v>84</v>
      </c>
      <c r="B28" s="25" t="s">
        <v>34</v>
      </c>
      <c r="C28" s="29">
        <v>95</v>
      </c>
      <c r="D28" s="29">
        <v>81</v>
      </c>
      <c r="E28" s="45">
        <v>139</v>
      </c>
      <c r="F28" s="45">
        <v>159</v>
      </c>
    </row>
    <row r="29" spans="1:6">
      <c r="A29" s="16"/>
      <c r="B29" s="25" t="s">
        <v>26</v>
      </c>
      <c r="C29" s="29">
        <v>45</v>
      </c>
      <c r="D29" s="29">
        <v>50</v>
      </c>
      <c r="E29" s="45">
        <v>86</v>
      </c>
      <c r="F29" s="45">
        <v>95</v>
      </c>
    </row>
    <row r="30" spans="1:6">
      <c r="A30" s="16"/>
      <c r="B30" s="25" t="s">
        <v>27</v>
      </c>
      <c r="C30" s="29">
        <v>50</v>
      </c>
      <c r="D30" s="29">
        <v>31</v>
      </c>
      <c r="E30" s="45">
        <v>53</v>
      </c>
      <c r="F30" s="45">
        <v>64</v>
      </c>
    </row>
  </sheetData>
  <customSheetViews>
    <customSheetView guid="{3FB9FB02-A7E5-4F69-B0B2-D91D85FEF9AA}" scale="130">
      <pane ySplit="3" topLeftCell="A4" activePane="bottomLeft" state="frozen"/>
      <selection pane="bottomLeft" activeCell="L28" sqref="L28"/>
      <pageMargins left="0.70866141732283505" right="0.70866141732283505" top="0.74803149606299202" bottom="0.74803149606299202" header="0.31496062992126" footer="0.31496062992126"/>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Columns="1">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topLeftCell="B1">
      <pane ySplit="3" topLeftCell="A6" activePane="bottomLeft" state="frozen"/>
      <selection pane="bottomLeft" activeCell="M23" sqref="M23"/>
      <pageMargins left="0.70866141732283505" right="0.70866141732283505" top="0.74803149606299202" bottom="0.74803149606299202" header="0.31496062992126" footer="0.31496062992126"/>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topLeftCell="B1">
      <pane ySplit="3" topLeftCell="A4" activePane="bottomLeft" state="frozen"/>
      <selection pane="bottomLeft" activeCell="M4" sqref="M4"/>
      <pageMargins left="0.70866141732283505" right="0.70866141732283505" top="0.74803149606299202" bottom="0.74803149606299202" header="0.31496062992126" footer="0.31496062992126"/>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topLeftCell="B1">
      <pane ySplit="3" topLeftCell="A4" activePane="bottomLeft" state="frozen"/>
      <selection pane="bottomLeft" activeCell="M4" sqref="M4"/>
      <pageMargins left="0.70866141732283505" right="0.70866141732283505" top="0.74803149606299202" bottom="0.74803149606299202" header="0.31496062992126" footer="0.31496062992126"/>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H12" sqref="H12"/>
      <pageMargins left="0.70866141732283505" right="0.70866141732283505" top="0.74803149606299202" bottom="0.74803149606299202" header="0.31496062992126" footer="0.31496062992126"/>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M2" sqref="M2"/>
      <pageMargins left="0.70866141732283505" right="0.70866141732283505" top="0.74803149606299202" bottom="0.74803149606299202" header="0.31496062992126" footer="0.31496062992126"/>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C1" location="'Листа табела'!A1" display="Листа табела"/>
    <hyperlink ref="E1" location="'Листа табела'!A1" display="Листа табела"/>
    <hyperlink ref="F2" location="'List of tables'!A1" display="List of tables"/>
  </hyperlinks>
  <pageMargins left="0.70866141732283505" right="0.70866141732283505" top="0.74803149606299202" bottom="0.74803149606299202" header="0.31496062992126" footer="0.31496062992126"/>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19.xml><?xml version="1.0" encoding="utf-8"?>
<worksheet xmlns="http://schemas.openxmlformats.org/spreadsheetml/2006/main" xmlns:r="http://schemas.openxmlformats.org/officeDocument/2006/relationships">
  <sheetPr codeName="Sheet19"/>
  <dimension ref="A1:H40"/>
  <sheetViews>
    <sheetView workbookViewId="0">
      <pane ySplit="3" topLeftCell="A4" activePane="bottomLeft" state="frozen"/>
      <selection pane="bottomLeft" activeCell="G14" sqref="G14"/>
    </sheetView>
  </sheetViews>
  <sheetFormatPr defaultRowHeight="15"/>
  <cols>
    <col min="1" max="1" width="37.42578125" style="96" customWidth="1"/>
    <col min="2" max="2" width="7.140625" style="81" customWidth="1"/>
    <col min="3" max="3" width="8.7109375" style="82" customWidth="1"/>
    <col min="4" max="4" width="8.7109375" style="80" customWidth="1"/>
    <col min="5" max="8" width="8.7109375" customWidth="1"/>
  </cols>
  <sheetData>
    <row r="1" spans="1:8">
      <c r="A1" s="91" t="s">
        <v>231</v>
      </c>
      <c r="B1" s="92"/>
      <c r="C1" s="83"/>
    </row>
    <row r="2" spans="1:8" ht="15.75" thickBot="1">
      <c r="A2" s="93"/>
      <c r="B2" s="94"/>
      <c r="C2" s="95"/>
      <c r="E2" s="5"/>
      <c r="F2" s="5"/>
      <c r="G2" s="5"/>
      <c r="H2" s="5" t="s">
        <v>122</v>
      </c>
    </row>
    <row r="3" spans="1:8" ht="26.25" customHeight="1" thickTop="1">
      <c r="A3" s="118" t="s">
        <v>152</v>
      </c>
      <c r="B3" s="120" t="s">
        <v>78</v>
      </c>
      <c r="C3" s="117">
        <v>2011</v>
      </c>
      <c r="D3" s="117">
        <v>2012</v>
      </c>
      <c r="E3" s="117">
        <v>2013</v>
      </c>
      <c r="F3" s="117">
        <v>2014</v>
      </c>
      <c r="G3" s="117">
        <v>2015</v>
      </c>
      <c r="H3" s="117">
        <v>2016</v>
      </c>
    </row>
    <row r="4" spans="1:8" s="99" customFormat="1">
      <c r="A4" s="114" t="s">
        <v>40</v>
      </c>
      <c r="B4" s="115" t="s">
        <v>34</v>
      </c>
      <c r="C4" s="116">
        <v>7855</v>
      </c>
      <c r="D4" s="127">
        <v>7567</v>
      </c>
      <c r="E4" s="127">
        <v>7097</v>
      </c>
      <c r="F4" s="127">
        <v>6563</v>
      </c>
      <c r="G4" s="127">
        <v>6062</v>
      </c>
      <c r="H4" s="127">
        <v>5474</v>
      </c>
    </row>
    <row r="5" spans="1:8" s="99" customFormat="1">
      <c r="A5" s="85"/>
      <c r="B5" s="115" t="s">
        <v>26</v>
      </c>
      <c r="C5" s="116">
        <v>3137</v>
      </c>
      <c r="D5" s="127">
        <v>3108</v>
      </c>
      <c r="E5" s="127">
        <v>2968</v>
      </c>
      <c r="F5" s="127">
        <v>2662</v>
      </c>
      <c r="G5" s="127">
        <v>2606</v>
      </c>
      <c r="H5" s="127">
        <v>2289</v>
      </c>
    </row>
    <row r="6" spans="1:8" s="99" customFormat="1">
      <c r="A6" s="85"/>
      <c r="B6" s="115" t="s">
        <v>27</v>
      </c>
      <c r="C6" s="116">
        <v>4718</v>
      </c>
      <c r="D6" s="127">
        <v>4459</v>
      </c>
      <c r="E6" s="127">
        <v>4129</v>
      </c>
      <c r="F6" s="127">
        <v>3901</v>
      </c>
      <c r="G6" s="127">
        <v>3456</v>
      </c>
      <c r="H6" s="127">
        <v>3185</v>
      </c>
    </row>
    <row r="7" spans="1:8" s="99" customFormat="1">
      <c r="A7" s="85"/>
      <c r="B7" s="115"/>
      <c r="C7" s="116"/>
      <c r="D7" s="80"/>
      <c r="E7" s="80"/>
      <c r="F7" s="80"/>
      <c r="G7" s="80"/>
      <c r="H7" s="80"/>
    </row>
    <row r="8" spans="1:8" s="99" customFormat="1">
      <c r="A8" s="114" t="s">
        <v>139</v>
      </c>
      <c r="B8" s="115" t="s">
        <v>34</v>
      </c>
      <c r="C8" s="116">
        <v>1140</v>
      </c>
      <c r="D8" s="127">
        <v>974</v>
      </c>
      <c r="E8" s="127">
        <v>795</v>
      </c>
      <c r="F8" s="127">
        <v>777</v>
      </c>
      <c r="G8" s="127">
        <v>607</v>
      </c>
      <c r="H8" s="127">
        <v>547</v>
      </c>
    </row>
    <row r="9" spans="1:8" s="99" customFormat="1">
      <c r="A9" s="85"/>
      <c r="B9" s="115" t="s">
        <v>26</v>
      </c>
      <c r="C9" s="116">
        <v>241</v>
      </c>
      <c r="D9" s="127">
        <v>216</v>
      </c>
      <c r="E9" s="127">
        <v>223</v>
      </c>
      <c r="F9" s="127">
        <v>189</v>
      </c>
      <c r="G9" s="127">
        <v>173</v>
      </c>
      <c r="H9" s="127">
        <v>136</v>
      </c>
    </row>
    <row r="10" spans="1:8" s="99" customFormat="1">
      <c r="A10" s="85"/>
      <c r="B10" s="115" t="s">
        <v>27</v>
      </c>
      <c r="C10" s="116">
        <v>899</v>
      </c>
      <c r="D10" s="127">
        <v>758</v>
      </c>
      <c r="E10" s="127">
        <v>572</v>
      </c>
      <c r="F10" s="127">
        <v>588</v>
      </c>
      <c r="G10" s="127">
        <v>434</v>
      </c>
      <c r="H10" s="127">
        <v>411</v>
      </c>
    </row>
    <row r="11" spans="1:8" s="99" customFormat="1">
      <c r="A11" s="85"/>
      <c r="B11" s="115"/>
      <c r="C11" s="116"/>
      <c r="D11" s="127"/>
      <c r="E11" s="127"/>
      <c r="F11" s="127"/>
      <c r="G11" s="127"/>
      <c r="H11" s="127"/>
    </row>
    <row r="12" spans="1:8" s="99" customFormat="1">
      <c r="A12" s="114" t="s">
        <v>145</v>
      </c>
      <c r="B12" s="115" t="s">
        <v>34</v>
      </c>
      <c r="C12" s="116">
        <v>617</v>
      </c>
      <c r="D12" s="127">
        <v>641</v>
      </c>
      <c r="E12" s="127">
        <v>779</v>
      </c>
      <c r="F12" s="127">
        <v>594</v>
      </c>
      <c r="G12" s="127">
        <v>485</v>
      </c>
      <c r="H12" s="127">
        <v>457</v>
      </c>
    </row>
    <row r="13" spans="1:8" s="99" customFormat="1">
      <c r="A13" s="85"/>
      <c r="B13" s="115" t="s">
        <v>26</v>
      </c>
      <c r="C13" s="116">
        <v>207</v>
      </c>
      <c r="D13" s="127">
        <v>206</v>
      </c>
      <c r="E13" s="127">
        <v>266</v>
      </c>
      <c r="F13" s="127">
        <v>204</v>
      </c>
      <c r="G13" s="127">
        <v>177</v>
      </c>
      <c r="H13" s="127">
        <v>156</v>
      </c>
    </row>
    <row r="14" spans="1:8" s="99" customFormat="1">
      <c r="A14" s="85"/>
      <c r="B14" s="115" t="s">
        <v>27</v>
      </c>
      <c r="C14" s="116">
        <v>410</v>
      </c>
      <c r="D14" s="127">
        <v>435</v>
      </c>
      <c r="E14" s="127">
        <v>513</v>
      </c>
      <c r="F14" s="127">
        <v>390</v>
      </c>
      <c r="G14" s="127">
        <v>308</v>
      </c>
      <c r="H14" s="127">
        <v>301</v>
      </c>
    </row>
    <row r="15" spans="1:8" s="99" customFormat="1">
      <c r="A15" s="85"/>
      <c r="B15" s="115"/>
      <c r="C15" s="116"/>
      <c r="D15" s="127"/>
      <c r="E15" s="127"/>
      <c r="F15" s="127"/>
      <c r="G15" s="127"/>
      <c r="H15" s="127"/>
    </row>
    <row r="16" spans="1:8" s="99" customFormat="1">
      <c r="A16" s="114" t="s">
        <v>147</v>
      </c>
      <c r="B16" s="115" t="s">
        <v>34</v>
      </c>
      <c r="C16" s="116">
        <v>3898</v>
      </c>
      <c r="D16" s="127">
        <v>3967</v>
      </c>
      <c r="E16" s="127">
        <v>3482</v>
      </c>
      <c r="F16" s="127">
        <v>3135</v>
      </c>
      <c r="G16" s="127">
        <v>2881</v>
      </c>
      <c r="H16" s="127">
        <v>2455</v>
      </c>
    </row>
    <row r="17" spans="1:8" s="99" customFormat="1">
      <c r="A17" s="85"/>
      <c r="B17" s="115" t="s">
        <v>26</v>
      </c>
      <c r="C17" s="116">
        <v>1618</v>
      </c>
      <c r="D17" s="127">
        <v>1718</v>
      </c>
      <c r="E17" s="127">
        <v>1497</v>
      </c>
      <c r="F17" s="127">
        <v>1291</v>
      </c>
      <c r="G17" s="127">
        <v>1257</v>
      </c>
      <c r="H17" s="127">
        <v>1080</v>
      </c>
    </row>
    <row r="18" spans="1:8" s="99" customFormat="1">
      <c r="A18" s="85"/>
      <c r="B18" s="115" t="s">
        <v>27</v>
      </c>
      <c r="C18" s="116">
        <v>2280</v>
      </c>
      <c r="D18" s="127">
        <v>2249</v>
      </c>
      <c r="E18" s="127">
        <v>1985</v>
      </c>
      <c r="F18" s="127">
        <v>1844</v>
      </c>
      <c r="G18" s="127">
        <v>1624</v>
      </c>
      <c r="H18" s="127">
        <v>1375</v>
      </c>
    </row>
    <row r="19" spans="1:8" s="99" customFormat="1">
      <c r="A19" s="85"/>
      <c r="B19" s="115"/>
      <c r="C19" s="116"/>
      <c r="D19" s="127"/>
      <c r="E19" s="127"/>
      <c r="F19" s="127"/>
      <c r="G19" s="127"/>
      <c r="H19" s="127"/>
    </row>
    <row r="20" spans="1:8" s="99" customFormat="1">
      <c r="A20" s="114" t="s">
        <v>140</v>
      </c>
      <c r="B20" s="115" t="s">
        <v>34</v>
      </c>
      <c r="C20" s="116">
        <v>514</v>
      </c>
      <c r="D20" s="127">
        <v>514</v>
      </c>
      <c r="E20" s="127">
        <v>578</v>
      </c>
      <c r="F20" s="127">
        <v>463</v>
      </c>
      <c r="G20" s="127">
        <v>535</v>
      </c>
      <c r="H20" s="127">
        <v>458</v>
      </c>
    </row>
    <row r="21" spans="1:8" s="99" customFormat="1">
      <c r="A21" s="85"/>
      <c r="B21" s="115" t="s">
        <v>26</v>
      </c>
      <c r="C21" s="116">
        <v>316</v>
      </c>
      <c r="D21" s="127">
        <v>325</v>
      </c>
      <c r="E21" s="127">
        <v>344</v>
      </c>
      <c r="F21" s="127">
        <v>293</v>
      </c>
      <c r="G21" s="127">
        <v>324</v>
      </c>
      <c r="H21" s="127">
        <v>276</v>
      </c>
    </row>
    <row r="22" spans="1:8" s="99" customFormat="1">
      <c r="A22" s="85"/>
      <c r="B22" s="115" t="s">
        <v>27</v>
      </c>
      <c r="C22" s="116">
        <v>198</v>
      </c>
      <c r="D22" s="127">
        <v>189</v>
      </c>
      <c r="E22" s="127">
        <v>234</v>
      </c>
      <c r="F22" s="127">
        <v>170</v>
      </c>
      <c r="G22" s="127">
        <v>211</v>
      </c>
      <c r="H22" s="127">
        <v>182</v>
      </c>
    </row>
    <row r="23" spans="1:8" s="99" customFormat="1">
      <c r="A23" s="85"/>
      <c r="B23" s="115"/>
      <c r="C23" s="116"/>
      <c r="D23" s="127"/>
      <c r="E23" s="127"/>
      <c r="F23" s="127"/>
      <c r="G23" s="127"/>
      <c r="H23" s="127"/>
    </row>
    <row r="24" spans="1:8" s="99" customFormat="1" ht="26.25">
      <c r="A24" s="114" t="s">
        <v>141</v>
      </c>
      <c r="B24" s="245" t="s">
        <v>34</v>
      </c>
      <c r="C24" s="127">
        <v>525</v>
      </c>
      <c r="D24" s="127">
        <v>435</v>
      </c>
      <c r="E24" s="127">
        <v>438</v>
      </c>
      <c r="F24" s="127">
        <v>487</v>
      </c>
      <c r="G24" s="127">
        <v>423</v>
      </c>
      <c r="H24" s="127">
        <v>449</v>
      </c>
    </row>
    <row r="25" spans="1:8" s="99" customFormat="1">
      <c r="A25" s="85"/>
      <c r="B25" s="115" t="s">
        <v>26</v>
      </c>
      <c r="C25" s="116">
        <v>322</v>
      </c>
      <c r="D25" s="127">
        <v>254</v>
      </c>
      <c r="E25" s="127">
        <v>254</v>
      </c>
      <c r="F25" s="127">
        <v>281</v>
      </c>
      <c r="G25" s="127">
        <v>249</v>
      </c>
      <c r="H25" s="127">
        <v>258</v>
      </c>
    </row>
    <row r="26" spans="1:8" s="99" customFormat="1">
      <c r="A26" s="85"/>
      <c r="B26" s="115" t="s">
        <v>27</v>
      </c>
      <c r="C26" s="116">
        <v>203</v>
      </c>
      <c r="D26" s="127">
        <v>181</v>
      </c>
      <c r="E26" s="127">
        <v>184</v>
      </c>
      <c r="F26" s="127">
        <v>206</v>
      </c>
      <c r="G26" s="127">
        <v>174</v>
      </c>
      <c r="H26" s="127">
        <v>191</v>
      </c>
    </row>
    <row r="27" spans="1:8" s="99" customFormat="1">
      <c r="A27" s="85"/>
      <c r="B27" s="115"/>
      <c r="C27" s="116"/>
      <c r="D27" s="127"/>
      <c r="E27" s="127"/>
      <c r="F27" s="127"/>
      <c r="G27" s="127"/>
      <c r="H27" s="127"/>
    </row>
    <row r="28" spans="1:8" s="99" customFormat="1">
      <c r="A28" s="137" t="s">
        <v>157</v>
      </c>
      <c r="B28" s="115" t="s">
        <v>34</v>
      </c>
      <c r="C28" s="116">
        <v>175</v>
      </c>
      <c r="D28" s="127">
        <v>210</v>
      </c>
      <c r="E28" s="127">
        <v>168</v>
      </c>
      <c r="F28" s="127">
        <v>206</v>
      </c>
      <c r="G28" s="127">
        <v>195</v>
      </c>
      <c r="H28" s="127">
        <v>219</v>
      </c>
    </row>
    <row r="29" spans="1:8" s="99" customFormat="1">
      <c r="A29" s="85"/>
      <c r="B29" s="115" t="s">
        <v>26</v>
      </c>
      <c r="C29" s="116">
        <v>102</v>
      </c>
      <c r="D29" s="127">
        <v>133</v>
      </c>
      <c r="E29" s="127">
        <v>105</v>
      </c>
      <c r="F29" s="127">
        <v>106</v>
      </c>
      <c r="G29" s="127">
        <v>113</v>
      </c>
      <c r="H29" s="127">
        <v>128</v>
      </c>
    </row>
    <row r="30" spans="1:8" s="99" customFormat="1">
      <c r="A30" s="85"/>
      <c r="B30" s="115" t="s">
        <v>27</v>
      </c>
      <c r="C30" s="116">
        <v>73</v>
      </c>
      <c r="D30" s="127">
        <v>77</v>
      </c>
      <c r="E30" s="127">
        <v>63</v>
      </c>
      <c r="F30" s="127">
        <v>100</v>
      </c>
      <c r="G30" s="127">
        <v>82</v>
      </c>
      <c r="H30" s="127">
        <v>91</v>
      </c>
    </row>
    <row r="31" spans="1:8" s="99" customFormat="1">
      <c r="A31" s="85"/>
      <c r="B31" s="115"/>
      <c r="C31" s="116"/>
      <c r="D31" s="127"/>
      <c r="E31" s="127"/>
      <c r="F31" s="127"/>
      <c r="G31" s="127"/>
      <c r="H31" s="127"/>
    </row>
    <row r="32" spans="1:8" s="99" customFormat="1">
      <c r="A32" s="114" t="s">
        <v>143</v>
      </c>
      <c r="B32" s="115" t="s">
        <v>34</v>
      </c>
      <c r="C32" s="116">
        <v>745</v>
      </c>
      <c r="D32" s="127">
        <v>645</v>
      </c>
      <c r="E32" s="127">
        <v>657</v>
      </c>
      <c r="F32" s="127">
        <v>724</v>
      </c>
      <c r="G32" s="127">
        <v>747</v>
      </c>
      <c r="H32" s="127">
        <v>725</v>
      </c>
    </row>
    <row r="33" spans="1:8" s="99" customFormat="1">
      <c r="A33" s="85"/>
      <c r="B33" s="115" t="s">
        <v>26</v>
      </c>
      <c r="C33" s="116">
        <v>173</v>
      </c>
      <c r="D33" s="127">
        <v>150</v>
      </c>
      <c r="E33" s="127">
        <v>147</v>
      </c>
      <c r="F33" s="127">
        <v>170</v>
      </c>
      <c r="G33" s="127">
        <v>165</v>
      </c>
      <c r="H33" s="127">
        <v>159</v>
      </c>
    </row>
    <row r="34" spans="1:8" s="99" customFormat="1">
      <c r="A34" s="85"/>
      <c r="B34" s="115" t="s">
        <v>27</v>
      </c>
      <c r="C34" s="116">
        <v>572</v>
      </c>
      <c r="D34" s="127">
        <v>495</v>
      </c>
      <c r="E34" s="127">
        <v>510</v>
      </c>
      <c r="F34" s="127">
        <v>554</v>
      </c>
      <c r="G34" s="127">
        <v>582</v>
      </c>
      <c r="H34" s="127">
        <v>566</v>
      </c>
    </row>
    <row r="35" spans="1:8" s="99" customFormat="1">
      <c r="A35" s="85"/>
      <c r="B35" s="115"/>
      <c r="C35" s="116"/>
      <c r="D35" s="127"/>
      <c r="E35" s="127"/>
      <c r="F35" s="127"/>
      <c r="G35" s="127"/>
      <c r="H35" s="127"/>
    </row>
    <row r="36" spans="1:8" s="99" customFormat="1">
      <c r="A36" s="114" t="s">
        <v>144</v>
      </c>
      <c r="B36" s="115" t="s">
        <v>34</v>
      </c>
      <c r="C36" s="116">
        <v>241</v>
      </c>
      <c r="D36" s="127">
        <v>181</v>
      </c>
      <c r="E36" s="127">
        <v>200</v>
      </c>
      <c r="F36" s="127">
        <v>177</v>
      </c>
      <c r="G36" s="127">
        <v>189</v>
      </c>
      <c r="H36" s="127">
        <v>164</v>
      </c>
    </row>
    <row r="37" spans="1:8" s="99" customFormat="1">
      <c r="A37" s="85"/>
      <c r="B37" s="115" t="s">
        <v>26</v>
      </c>
      <c r="C37" s="116">
        <v>158</v>
      </c>
      <c r="D37" s="127">
        <v>106</v>
      </c>
      <c r="E37" s="127">
        <v>132</v>
      </c>
      <c r="F37" s="127">
        <v>128</v>
      </c>
      <c r="G37" s="127">
        <v>148</v>
      </c>
      <c r="H37" s="127">
        <v>96</v>
      </c>
    </row>
    <row r="38" spans="1:8" s="99" customFormat="1">
      <c r="A38" s="85"/>
      <c r="B38" s="115" t="s">
        <v>27</v>
      </c>
      <c r="C38" s="116">
        <v>83</v>
      </c>
      <c r="D38" s="127">
        <v>75</v>
      </c>
      <c r="E38" s="127">
        <v>68</v>
      </c>
      <c r="F38" s="127">
        <v>49</v>
      </c>
      <c r="G38" s="127">
        <v>41</v>
      </c>
      <c r="H38" s="127">
        <v>68</v>
      </c>
    </row>
    <row r="40" spans="1:8" ht="29.25" customHeight="1">
      <c r="A40" s="318" t="s">
        <v>150</v>
      </c>
      <c r="B40" s="318"/>
      <c r="C40" s="318"/>
      <c r="D40" s="318"/>
      <c r="E40" s="318"/>
      <c r="F40" s="144"/>
      <c r="G40" s="243"/>
    </row>
  </sheetData>
  <customSheetViews>
    <customSheetView guid="{3FB9FB02-A7E5-4F69-B0B2-D91D85FEF9AA}" showPageBreaks="1">
      <pane ySplit="3" topLeftCell="A4" activePane="bottomLeft" state="frozen"/>
      <selection pane="bottomLeft" activeCell="G14" sqref="G14"/>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3" topLeftCell="A4" activePane="bottomLeft" state="frozen"/>
      <selection pane="bottomLeft" activeCell="H29" sqref="H29"/>
      <pageMargins left="0.7" right="0.7" top="0.75" bottom="0.75" header="0.3" footer="0.3"/>
      <pageSetup paperSize="9" orientation="portrait" r:id="rId2"/>
      <headerFooter>
        <oddFooter>&amp;L&amp;"Arial,Regular"&amp;8Statistical Yearbook of Republika Srpska 2013&amp;C&amp;"Arial,Regular"&amp;8Page &amp;P of &amp;N</oddFooter>
      </headerFooter>
    </customSheetView>
    <customSheetView guid="{4D7B2036-8A39-49B8-9E1C-C24AE046C6FD}">
      <pane ySplit="3" topLeftCell="A4" activePane="bottomLeft" state="frozen"/>
      <selection pane="bottomLeft" activeCell="H29" sqref="H29"/>
      <pageMargins left="0.7" right="0.7" top="0.75" bottom="0.75" header="0.3" footer="0.3"/>
      <pageSetup paperSize="0" orientation="portrait" horizontalDpi="0" verticalDpi="0" copies="0"/>
      <headerFooter>
        <oddFooter>&amp;L&amp;"Arial,Regular"&amp;8Statistical Yearbook of Republika Srpska 2013&amp;C&amp;"Arial,Regular"&amp;8Page &amp;P of &amp;N</oddFooter>
      </headerFooter>
    </customSheetView>
    <customSheetView guid="{2D6A37C9-207F-4F12-81DE-5F56F88F1849}">
      <pane ySplit="3" topLeftCell="A4" activePane="bottomLeft" state="frozen"/>
      <selection pane="bottomLeft" activeCell="H29" sqref="H29"/>
      <pageMargins left="0.7" right="0.7" top="0.75" bottom="0.75" header="0.3" footer="0.3"/>
      <pageSetup paperSize="0" orientation="portrait" horizontalDpi="0" verticalDpi="0" copies="0" r:id="rId3"/>
      <headerFooter>
        <oddFooter>&amp;L&amp;"Arial,Regular"&amp;8Statistical Yearbook of Republika Srpska 2013&amp;C&amp;"Arial,Regular"&amp;8Page &amp;P of &amp;N</oddFooter>
      </headerFooter>
    </customSheetView>
    <customSheetView guid="{A965781B-9D43-4AFA-A1E6-6168CBD4390E}">
      <selection activeCell="A28" sqref="A28"/>
      <pageMargins left="0.7" right="0.7" top="0.75" bottom="0.75" header="0.3" footer="0.3"/>
    </customSheetView>
    <customSheetView guid="{76F45416-FF74-4A55-AAB4-91CFD0DCF9E9}">
      <selection activeCell="A28" sqref="A28"/>
      <pageMargins left="0.7" right="0.7" top="0.75" bottom="0.75" header="0.3" footer="0.3"/>
    </customSheetView>
    <customSheetView guid="{FDC56E4B-E7CB-4144-926A-00E6F324B144}" showPageBreaks="1">
      <pane ySplit="3" topLeftCell="A10" activePane="bottomLeft" state="frozen"/>
      <selection pane="bottomLeft" activeCell="O27" sqref="O27"/>
      <pageMargins left="0.51181102362204722" right="0.5118110236220472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3" topLeftCell="A4" activePane="bottomLeft" state="frozen"/>
      <selection pane="bottomLeft" activeCell="H29" sqref="H29"/>
      <pageMargins left="0.7" right="0.7" top="0.75" bottom="0.75" header="0.3" footer="0.3"/>
      <pageSetup paperSize="9" orientation="portrait" r:id="rId5"/>
      <headerFooter>
        <oddFooter>&amp;L&amp;"Arial,Regular"&amp;8Statistical Yearbook of Republika Srpska 2013&amp;C&amp;"Arial,Regular"&amp;8Page &amp;P of &amp;N</oddFooter>
      </headerFooter>
    </customSheetView>
    <customSheetView guid="{384080B8-19D4-4A62-AB95-5F5001F14194}">
      <pane ySplit="3" topLeftCell="A4" activePane="bottomLeft" state="frozen"/>
      <selection pane="bottomLeft" activeCell="H29" sqref="H29"/>
      <pageMargins left="0.7" right="0.7" top="0.75" bottom="0.75" header="0.3" footer="0.3"/>
      <pageSetup paperSize="9" orientation="portrait" r:id="rId6"/>
      <headerFooter>
        <oddFooter>&amp;L&amp;"Arial,Regular"&amp;8Statistical Yearbook of Republika Srpska 2013&amp;C&amp;"Arial,Regular"&amp;8Page &amp;P of &amp;N</oddFooter>
      </headerFooter>
    </customSheetView>
    <customSheetView guid="{67202EC8-DC93-4CA3-8C86-1DB97339CB1F}">
      <pane ySplit="3" topLeftCell="A4" activePane="bottomLeft" state="frozen"/>
      <selection pane="bottomLeft" activeCell="J19" sqref="J19"/>
      <pageMargins left="0.7" right="0.7" top="0.75" bottom="0.75" header="0.3" footer="0.3"/>
      <pageSetup paperSize="9" orientation="portrait" r:id="rId7"/>
      <headerFooter>
        <oddFooter>&amp;L&amp;"Arial,Regular"&amp;8Statistical Yearbook of Republika Srpska 2013&amp;C&amp;"Arial,Regular"&amp;8Page &amp;P of &amp;N</oddFooter>
      </headerFooter>
    </customSheetView>
  </customSheetViews>
  <mergeCells count="1">
    <mergeCell ref="A40:E40"/>
  </mergeCells>
  <hyperlinks>
    <hyperlink ref="H2" location="'List of tables'!A1" display="List of tables"/>
  </hyperlinks>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2"/>
  <dimension ref="A1:M26"/>
  <sheetViews>
    <sheetView zoomScaleNormal="130" workbookViewId="0">
      <pane ySplit="4" topLeftCell="A5" activePane="bottomLeft" state="frozen"/>
      <selection pane="bottomLeft" activeCell="M2" sqref="M2"/>
    </sheetView>
  </sheetViews>
  <sheetFormatPr defaultColWidth="9.140625" defaultRowHeight="12"/>
  <cols>
    <col min="1" max="1" width="11.7109375" style="2" customWidth="1"/>
    <col min="2" max="2" width="9.42578125" style="2" customWidth="1"/>
    <col min="3" max="3" width="10.28515625" style="2" customWidth="1"/>
    <col min="4" max="4" width="10.5703125" style="2" customWidth="1"/>
    <col min="5" max="5" width="9.7109375" style="2" customWidth="1"/>
    <col min="6" max="6" width="9.7109375" style="4" customWidth="1"/>
    <col min="7" max="7" width="10.5703125" style="2" customWidth="1"/>
    <col min="8" max="9" width="8.42578125" style="2" customWidth="1"/>
    <col min="10" max="10" width="10.5703125" style="2" customWidth="1"/>
    <col min="11" max="11" width="8.28515625" style="2" customWidth="1"/>
    <col min="12" max="12" width="9.140625" style="4" customWidth="1"/>
    <col min="13" max="13" width="10.7109375" style="2" customWidth="1"/>
    <col min="14" max="16384" width="9.140625" style="2"/>
  </cols>
  <sheetData>
    <row r="1" spans="1:13" s="3" customFormat="1">
      <c r="A1" s="15" t="s">
        <v>177</v>
      </c>
      <c r="B1" s="2"/>
      <c r="C1" s="2"/>
      <c r="D1" s="2"/>
      <c r="E1" s="2"/>
      <c r="F1" s="2"/>
      <c r="G1" s="2"/>
      <c r="H1" s="2"/>
      <c r="I1" s="2"/>
      <c r="J1" s="2"/>
    </row>
    <row r="2" spans="1:13" ht="15" customHeight="1" thickBot="1">
      <c r="A2" s="7"/>
      <c r="F2" s="2"/>
      <c r="L2" s="2"/>
      <c r="M2" s="5" t="s">
        <v>122</v>
      </c>
    </row>
    <row r="3" spans="1:13" s="3" customFormat="1" ht="20.25" customHeight="1" thickTop="1">
      <c r="A3" s="142"/>
      <c r="B3" s="273" t="s">
        <v>2</v>
      </c>
      <c r="C3" s="273"/>
      <c r="D3" s="273"/>
      <c r="E3" s="274" t="s">
        <v>114</v>
      </c>
      <c r="F3" s="274"/>
      <c r="G3" s="274"/>
      <c r="H3" s="273" t="s">
        <v>115</v>
      </c>
      <c r="I3" s="273"/>
      <c r="J3" s="273"/>
      <c r="K3" s="273" t="s">
        <v>3</v>
      </c>
      <c r="L3" s="273"/>
      <c r="M3" s="275"/>
    </row>
    <row r="4" spans="1:13" s="19" customFormat="1" ht="60">
      <c r="A4" s="143"/>
      <c r="B4" s="31" t="s">
        <v>4</v>
      </c>
      <c r="C4" s="31" t="s">
        <v>5</v>
      </c>
      <c r="D4" s="31" t="s">
        <v>6</v>
      </c>
      <c r="E4" s="31" t="s">
        <v>116</v>
      </c>
      <c r="F4" s="31" t="s">
        <v>7</v>
      </c>
      <c r="G4" s="31" t="s">
        <v>8</v>
      </c>
      <c r="H4" s="31" t="s">
        <v>9</v>
      </c>
      <c r="I4" s="31" t="s">
        <v>7</v>
      </c>
      <c r="J4" s="31" t="s">
        <v>8</v>
      </c>
      <c r="K4" s="31" t="s">
        <v>10</v>
      </c>
      <c r="L4" s="31" t="s">
        <v>11</v>
      </c>
      <c r="M4" s="33" t="s">
        <v>12</v>
      </c>
    </row>
    <row r="5" spans="1:13" ht="15" customHeight="1">
      <c r="A5" s="20" t="s">
        <v>13</v>
      </c>
      <c r="B5" s="9" t="s">
        <v>0</v>
      </c>
      <c r="C5" s="9" t="s">
        <v>0</v>
      </c>
      <c r="D5" s="9" t="s">
        <v>0</v>
      </c>
      <c r="E5" s="9">
        <v>687</v>
      </c>
      <c r="F5" s="9">
        <v>127753</v>
      </c>
      <c r="G5" s="9">
        <v>6586</v>
      </c>
      <c r="H5" s="9" t="s">
        <v>0</v>
      </c>
      <c r="I5" s="9" t="s">
        <v>0</v>
      </c>
      <c r="J5" s="9" t="s">
        <v>0</v>
      </c>
      <c r="K5" s="9">
        <v>28</v>
      </c>
      <c r="L5" s="2">
        <v>9487</v>
      </c>
      <c r="M5" s="8" t="s">
        <v>0</v>
      </c>
    </row>
    <row r="6" spans="1:13" ht="15" customHeight="1">
      <c r="A6" s="18" t="s">
        <v>14</v>
      </c>
      <c r="B6" s="9" t="s">
        <v>0</v>
      </c>
      <c r="C6" s="9" t="s">
        <v>0</v>
      </c>
      <c r="D6" s="9" t="s">
        <v>0</v>
      </c>
      <c r="E6" s="9">
        <v>735</v>
      </c>
      <c r="F6" s="9">
        <v>127952</v>
      </c>
      <c r="G6" s="9">
        <v>6976</v>
      </c>
      <c r="H6" s="9">
        <v>98</v>
      </c>
      <c r="I6" s="9">
        <v>51908</v>
      </c>
      <c r="J6" s="9">
        <v>2812</v>
      </c>
      <c r="K6" s="9">
        <v>32</v>
      </c>
      <c r="L6" s="22" t="s">
        <v>105</v>
      </c>
      <c r="M6" s="8" t="s">
        <v>0</v>
      </c>
    </row>
    <row r="7" spans="1:13" ht="15" customHeight="1">
      <c r="A7" s="18" t="s">
        <v>15</v>
      </c>
      <c r="B7" s="9" t="s">
        <v>0</v>
      </c>
      <c r="C7" s="9" t="s">
        <v>0</v>
      </c>
      <c r="D7" s="9" t="s">
        <v>0</v>
      </c>
      <c r="E7" s="9">
        <v>747</v>
      </c>
      <c r="F7" s="9">
        <v>125812</v>
      </c>
      <c r="G7" s="9">
        <v>6950</v>
      </c>
      <c r="H7" s="9">
        <v>100</v>
      </c>
      <c r="I7" s="9">
        <v>53340</v>
      </c>
      <c r="J7" s="10">
        <v>2738</v>
      </c>
      <c r="K7" s="10">
        <v>32</v>
      </c>
      <c r="L7" s="2">
        <v>12132</v>
      </c>
      <c r="M7" s="22" t="s">
        <v>106</v>
      </c>
    </row>
    <row r="8" spans="1:13" ht="15" customHeight="1">
      <c r="A8" s="18" t="s">
        <v>102</v>
      </c>
      <c r="B8" s="9" t="s">
        <v>0</v>
      </c>
      <c r="C8" s="9" t="s">
        <v>0</v>
      </c>
      <c r="D8" s="9" t="s">
        <v>0</v>
      </c>
      <c r="E8" s="9">
        <v>769</v>
      </c>
      <c r="F8" s="9">
        <v>122209</v>
      </c>
      <c r="G8" s="9">
        <v>7060</v>
      </c>
      <c r="H8" s="9">
        <v>97</v>
      </c>
      <c r="I8" s="9">
        <v>54238</v>
      </c>
      <c r="J8" s="10">
        <v>2809</v>
      </c>
      <c r="K8" s="10">
        <v>32</v>
      </c>
      <c r="L8" s="2">
        <v>13883</v>
      </c>
      <c r="M8" s="22" t="s">
        <v>107</v>
      </c>
    </row>
    <row r="9" spans="1:13" ht="15" customHeight="1">
      <c r="A9" s="18" t="s">
        <v>16</v>
      </c>
      <c r="B9" s="9" t="s">
        <v>0</v>
      </c>
      <c r="C9" s="9" t="s">
        <v>0</v>
      </c>
      <c r="D9" s="9" t="s">
        <v>0</v>
      </c>
      <c r="E9" s="9">
        <v>773</v>
      </c>
      <c r="F9" s="9">
        <v>119038</v>
      </c>
      <c r="G9" s="9">
        <v>7238</v>
      </c>
      <c r="H9" s="9">
        <v>94</v>
      </c>
      <c r="I9" s="9">
        <v>54340</v>
      </c>
      <c r="J9" s="10">
        <v>2902</v>
      </c>
      <c r="K9" s="10">
        <v>34</v>
      </c>
      <c r="L9" s="2">
        <v>15283</v>
      </c>
      <c r="M9" s="22" t="s">
        <v>108</v>
      </c>
    </row>
    <row r="10" spans="1:13" ht="15" customHeight="1">
      <c r="A10" s="18" t="s">
        <v>103</v>
      </c>
      <c r="B10" s="9">
        <v>62</v>
      </c>
      <c r="C10" s="9">
        <v>5734</v>
      </c>
      <c r="D10" s="9">
        <v>827</v>
      </c>
      <c r="E10" s="9">
        <v>762</v>
      </c>
      <c r="F10" s="9">
        <v>114816</v>
      </c>
      <c r="G10" s="9">
        <v>6952</v>
      </c>
      <c r="H10" s="9">
        <v>93</v>
      </c>
      <c r="I10" s="9">
        <v>52293</v>
      </c>
      <c r="J10" s="10">
        <v>2892</v>
      </c>
      <c r="K10" s="10">
        <v>35</v>
      </c>
      <c r="L10" s="2">
        <v>16969</v>
      </c>
      <c r="M10" s="22" t="s">
        <v>109</v>
      </c>
    </row>
    <row r="11" spans="1:13" ht="15" customHeight="1">
      <c r="A11" s="18" t="s">
        <v>17</v>
      </c>
      <c r="B11" s="10">
        <v>63</v>
      </c>
      <c r="C11" s="10">
        <v>5773</v>
      </c>
      <c r="D11" s="10">
        <v>807</v>
      </c>
      <c r="E11" s="10">
        <v>783</v>
      </c>
      <c r="F11" s="10">
        <v>114603</v>
      </c>
      <c r="G11" s="10">
        <v>6978</v>
      </c>
      <c r="H11" s="10">
        <v>90</v>
      </c>
      <c r="I11" s="10">
        <v>51948</v>
      </c>
      <c r="J11" s="10">
        <v>2892</v>
      </c>
      <c r="K11" s="10">
        <v>33</v>
      </c>
      <c r="L11" s="2">
        <v>18618</v>
      </c>
      <c r="M11" s="2">
        <v>1797</v>
      </c>
    </row>
    <row r="12" spans="1:13" ht="15" customHeight="1">
      <c r="A12" s="18" t="s">
        <v>18</v>
      </c>
      <c r="B12" s="10">
        <v>63</v>
      </c>
      <c r="C12" s="10">
        <v>4618</v>
      </c>
      <c r="D12" s="10">
        <v>785</v>
      </c>
      <c r="E12" s="10">
        <v>781</v>
      </c>
      <c r="F12" s="10">
        <v>125256</v>
      </c>
      <c r="G12" s="10">
        <v>7678</v>
      </c>
      <c r="H12" s="10">
        <v>92</v>
      </c>
      <c r="I12" s="10">
        <v>51577</v>
      </c>
      <c r="J12" s="10">
        <v>2937</v>
      </c>
      <c r="K12" s="10">
        <v>39</v>
      </c>
      <c r="L12" s="2">
        <v>21717</v>
      </c>
      <c r="M12" s="2">
        <v>1962</v>
      </c>
    </row>
    <row r="13" spans="1:13" ht="15" customHeight="1">
      <c r="A13" s="18" t="s">
        <v>19</v>
      </c>
      <c r="B13" s="10">
        <v>62</v>
      </c>
      <c r="C13" s="10">
        <v>4667</v>
      </c>
      <c r="D13" s="10">
        <v>793</v>
      </c>
      <c r="E13" s="10">
        <v>788</v>
      </c>
      <c r="F13" s="10">
        <v>122862</v>
      </c>
      <c r="G13" s="10">
        <v>7739</v>
      </c>
      <c r="H13" s="10">
        <v>91</v>
      </c>
      <c r="I13" s="10">
        <v>51556</v>
      </c>
      <c r="J13" s="9">
        <v>3011</v>
      </c>
      <c r="K13" s="10">
        <v>43</v>
      </c>
      <c r="L13" s="2">
        <v>24528</v>
      </c>
      <c r="M13" s="2">
        <v>2499</v>
      </c>
    </row>
    <row r="14" spans="1:13" ht="15" customHeight="1">
      <c r="A14" s="18" t="s">
        <v>20</v>
      </c>
      <c r="B14" s="10">
        <v>66</v>
      </c>
      <c r="C14" s="10">
        <v>4713</v>
      </c>
      <c r="D14" s="10">
        <v>787</v>
      </c>
      <c r="E14" s="10">
        <v>790</v>
      </c>
      <c r="F14" s="10">
        <v>119852</v>
      </c>
      <c r="G14" s="10">
        <v>7746</v>
      </c>
      <c r="H14" s="10">
        <v>91</v>
      </c>
      <c r="I14" s="10">
        <v>50754</v>
      </c>
      <c r="J14" s="9">
        <v>3083</v>
      </c>
      <c r="K14" s="10">
        <v>64</v>
      </c>
      <c r="L14" s="2">
        <v>27421</v>
      </c>
      <c r="M14" s="2">
        <v>2603</v>
      </c>
    </row>
    <row r="15" spans="1:13" ht="15" customHeight="1">
      <c r="A15" s="18" t="s">
        <v>21</v>
      </c>
      <c r="B15" s="10">
        <v>67</v>
      </c>
      <c r="C15" s="10">
        <v>5082</v>
      </c>
      <c r="D15" s="10">
        <v>818</v>
      </c>
      <c r="E15" s="10">
        <v>791</v>
      </c>
      <c r="F15" s="10">
        <v>116888</v>
      </c>
      <c r="G15" s="10">
        <v>7736</v>
      </c>
      <c r="H15" s="10">
        <v>92</v>
      </c>
      <c r="I15" s="10">
        <v>50858</v>
      </c>
      <c r="J15" s="9">
        <v>3098</v>
      </c>
      <c r="K15" s="10">
        <v>21</v>
      </c>
      <c r="L15" s="2">
        <v>32969</v>
      </c>
      <c r="M15" s="2">
        <v>2607</v>
      </c>
    </row>
    <row r="16" spans="1:13" ht="15" customHeight="1">
      <c r="A16" s="18" t="s">
        <v>22</v>
      </c>
      <c r="B16" s="10">
        <v>68</v>
      </c>
      <c r="C16" s="10">
        <v>5502</v>
      </c>
      <c r="D16" s="10">
        <v>848</v>
      </c>
      <c r="E16" s="10">
        <v>788</v>
      </c>
      <c r="F16" s="10">
        <v>115430</v>
      </c>
      <c r="G16" s="10">
        <v>7765</v>
      </c>
      <c r="H16" s="10">
        <v>92</v>
      </c>
      <c r="I16" s="10">
        <v>48821</v>
      </c>
      <c r="J16" s="9">
        <v>3248</v>
      </c>
      <c r="K16" s="10">
        <v>25</v>
      </c>
      <c r="L16" s="2">
        <v>35099</v>
      </c>
      <c r="M16" s="2">
        <v>2614</v>
      </c>
    </row>
    <row r="17" spans="1:13" ht="15" customHeight="1">
      <c r="A17" s="18" t="s">
        <v>23</v>
      </c>
      <c r="B17" s="10">
        <v>69</v>
      </c>
      <c r="C17" s="10">
        <v>6342</v>
      </c>
      <c r="D17" s="10">
        <v>918</v>
      </c>
      <c r="E17" s="10">
        <v>779</v>
      </c>
      <c r="F17" s="10">
        <v>113320</v>
      </c>
      <c r="G17" s="10">
        <v>7994</v>
      </c>
      <c r="H17" s="10">
        <v>93</v>
      </c>
      <c r="I17" s="10">
        <v>46938</v>
      </c>
      <c r="J17" s="9">
        <v>3309</v>
      </c>
      <c r="K17" s="10">
        <v>24</v>
      </c>
      <c r="L17" s="2">
        <v>41246</v>
      </c>
      <c r="M17" s="2">
        <v>2456</v>
      </c>
    </row>
    <row r="18" spans="1:13" ht="15" customHeight="1">
      <c r="A18" s="18" t="s">
        <v>130</v>
      </c>
      <c r="B18" s="10">
        <v>78</v>
      </c>
      <c r="C18" s="10">
        <v>6583</v>
      </c>
      <c r="D18" s="10">
        <v>981</v>
      </c>
      <c r="E18" s="10">
        <v>754</v>
      </c>
      <c r="F18" s="10">
        <v>108736</v>
      </c>
      <c r="G18" s="10">
        <v>8223</v>
      </c>
      <c r="H18" s="10">
        <v>94</v>
      </c>
      <c r="I18" s="10">
        <v>48225</v>
      </c>
      <c r="J18" s="9">
        <v>3598</v>
      </c>
      <c r="K18" s="10">
        <v>26</v>
      </c>
      <c r="L18" s="2">
        <v>43928</v>
      </c>
      <c r="M18" s="2">
        <v>2617</v>
      </c>
    </row>
    <row r="19" spans="1:13" ht="15" customHeight="1">
      <c r="A19" s="72" t="s">
        <v>136</v>
      </c>
      <c r="B19" s="10">
        <v>78</v>
      </c>
      <c r="C19" s="10">
        <v>6394</v>
      </c>
      <c r="D19" s="10">
        <v>991</v>
      </c>
      <c r="E19" s="10">
        <v>751</v>
      </c>
      <c r="F19" s="10">
        <v>105028</v>
      </c>
      <c r="G19" s="10">
        <v>8360</v>
      </c>
      <c r="H19" s="10">
        <v>94</v>
      </c>
      <c r="I19" s="10">
        <v>48788</v>
      </c>
      <c r="J19" s="9">
        <v>3768</v>
      </c>
      <c r="K19" s="10">
        <v>24</v>
      </c>
      <c r="L19" s="2">
        <v>45966</v>
      </c>
      <c r="M19" s="2">
        <v>2724</v>
      </c>
    </row>
    <row r="20" spans="1:13" ht="15" customHeight="1">
      <c r="A20" s="72" t="s">
        <v>153</v>
      </c>
      <c r="B20" s="10">
        <v>82</v>
      </c>
      <c r="C20" s="10">
        <v>6732</v>
      </c>
      <c r="D20" s="10">
        <v>1018</v>
      </c>
      <c r="E20" s="10">
        <v>731</v>
      </c>
      <c r="F20" s="10">
        <v>101376</v>
      </c>
      <c r="G20" s="10">
        <v>8455</v>
      </c>
      <c r="H20" s="10">
        <v>94</v>
      </c>
      <c r="I20" s="10">
        <v>50452</v>
      </c>
      <c r="J20" s="9">
        <v>3981</v>
      </c>
      <c r="K20" s="97">
        <v>24</v>
      </c>
      <c r="L20" s="67">
        <v>46547</v>
      </c>
      <c r="M20" s="67">
        <v>2789</v>
      </c>
    </row>
    <row r="21" spans="1:13" ht="15" customHeight="1">
      <c r="A21" s="123" t="s">
        <v>161</v>
      </c>
      <c r="B21" s="10">
        <v>95</v>
      </c>
      <c r="C21" s="10">
        <v>7369</v>
      </c>
      <c r="D21" s="10">
        <v>1110</v>
      </c>
      <c r="E21" s="10">
        <v>727</v>
      </c>
      <c r="F21" s="10">
        <v>99025</v>
      </c>
      <c r="G21" s="10">
        <v>8448</v>
      </c>
      <c r="H21" s="10">
        <v>94</v>
      </c>
      <c r="I21" s="10">
        <v>49367</v>
      </c>
      <c r="J21" s="9">
        <v>4013</v>
      </c>
      <c r="K21" s="97">
        <v>22</v>
      </c>
      <c r="L21" s="67">
        <v>44720</v>
      </c>
      <c r="M21" s="67">
        <v>2802</v>
      </c>
    </row>
    <row r="22" spans="1:13" ht="15" customHeight="1">
      <c r="A22" s="123" t="s">
        <v>173</v>
      </c>
      <c r="B22" s="10">
        <v>99</v>
      </c>
      <c r="C22" s="10">
        <v>7599</v>
      </c>
      <c r="D22" s="10">
        <v>1156</v>
      </c>
      <c r="E22" s="10">
        <v>721</v>
      </c>
      <c r="F22" s="10">
        <v>96932</v>
      </c>
      <c r="G22" s="10">
        <v>8535</v>
      </c>
      <c r="H22" s="10">
        <v>94</v>
      </c>
      <c r="I22" s="10">
        <v>46421</v>
      </c>
      <c r="J22" s="9">
        <v>3947</v>
      </c>
      <c r="K22" s="97">
        <v>21</v>
      </c>
      <c r="L22" s="67">
        <v>41988</v>
      </c>
      <c r="M22" s="67">
        <v>2821</v>
      </c>
    </row>
    <row r="23" spans="1:13" ht="15" customHeight="1">
      <c r="A23" s="123" t="s">
        <v>255</v>
      </c>
      <c r="B23" s="97">
        <v>113</v>
      </c>
      <c r="C23" s="97">
        <v>8166</v>
      </c>
      <c r="D23" s="97">
        <v>1268</v>
      </c>
      <c r="E23" s="97">
        <v>720</v>
      </c>
      <c r="F23" s="97">
        <v>95639</v>
      </c>
      <c r="G23" s="97">
        <v>8138</v>
      </c>
      <c r="H23" s="97">
        <v>94</v>
      </c>
      <c r="I23" s="97">
        <v>43975</v>
      </c>
      <c r="J23" s="74">
        <v>3785</v>
      </c>
      <c r="K23" s="97">
        <v>20</v>
      </c>
      <c r="L23" s="67">
        <v>39735</v>
      </c>
      <c r="M23" s="67">
        <v>2833</v>
      </c>
    </row>
    <row r="24" spans="1:13" ht="15" customHeight="1">
      <c r="A24" s="123" t="s">
        <v>264</v>
      </c>
      <c r="B24" s="97">
        <v>124</v>
      </c>
      <c r="C24" s="97">
        <v>9093</v>
      </c>
      <c r="D24" s="97">
        <v>1392</v>
      </c>
      <c r="E24" s="97">
        <v>708</v>
      </c>
      <c r="F24" s="97">
        <v>94064</v>
      </c>
      <c r="G24" s="97">
        <v>8181</v>
      </c>
      <c r="H24" s="97">
        <v>94</v>
      </c>
      <c r="I24" s="97">
        <v>42089</v>
      </c>
      <c r="J24" s="74">
        <v>3872</v>
      </c>
      <c r="K24" s="97">
        <v>21</v>
      </c>
      <c r="L24" s="67">
        <v>37390</v>
      </c>
      <c r="M24" s="67">
        <v>2924</v>
      </c>
    </row>
    <row r="26" spans="1:13">
      <c r="A26" s="12" t="s">
        <v>117</v>
      </c>
    </row>
  </sheetData>
  <customSheetViews>
    <customSheetView guid="{3FB9FB02-A7E5-4F69-B0B2-D91D85FEF9AA}">
      <pane ySplit="4" topLeftCell="A5" activePane="bottomLeft" state="frozen"/>
      <selection pane="bottomLeft" activeCell="D36" sqref="D36"/>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11" activePane="bottomLeft" state="frozen"/>
      <selection pane="bottomLeft" activeCell="K24" sqref="K24:M2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8"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8" activePane="bottomLeft" state="frozen"/>
      <selection pane="bottomLeft" activeCell="A18" sqref="A18"/>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4" topLeftCell="A5" activePane="bottomLeft" state="frozen"/>
      <selection pane="bottomLeft" activeCell="I22" sqref="I22"/>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A24" sqref="A24"/>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K22" sqref="K22:M23"/>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4" topLeftCell="A5" activePane="bottomLeft" state="frozen"/>
      <selection pane="bottomLeft"/>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8" activePane="bottomLeft" state="frozen"/>
      <selection pane="bottomLeft" activeCell="A24" sqref="A24"/>
      <pageMargins left="0.31496062992126" right="0.31496062992126" top="0.74803149606299202" bottom="0.74803149606299202" header="0.31496062992126" footer="0.31496062992126"/>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8" activePane="bottomLeft" state="frozen"/>
      <selection pane="bottomLeft" activeCell="I29" sqref="I29"/>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8" activePane="bottomLeft" state="frozen"/>
      <selection pane="bottomLeft" activeCell="B21" sqref="B21"/>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8" activePane="bottomLeft" state="frozen"/>
      <selection pane="bottomLeft" activeCell="K24" sqref="K24"/>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4">
    <mergeCell ref="B3:D3"/>
    <mergeCell ref="E3:G3"/>
    <mergeCell ref="H3:J3"/>
    <mergeCell ref="K3:M3"/>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20.xml><?xml version="1.0" encoding="utf-8"?>
<worksheet xmlns="http://schemas.openxmlformats.org/spreadsheetml/2006/main" xmlns:r="http://schemas.openxmlformats.org/officeDocument/2006/relationships">
  <sheetPr codeName="Sheet21"/>
  <dimension ref="A1:L16"/>
  <sheetViews>
    <sheetView zoomScale="130" zoomScaleNormal="130" workbookViewId="0">
      <pane ySplit="3" topLeftCell="A4" activePane="bottomLeft" state="frozen"/>
      <selection pane="bottomLeft" activeCell="H21" sqref="H21"/>
    </sheetView>
  </sheetViews>
  <sheetFormatPr defaultColWidth="9.140625" defaultRowHeight="12"/>
  <cols>
    <col min="1" max="1" width="9.140625"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232</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26">
        <v>2006</v>
      </c>
      <c r="B4" s="10">
        <v>3036</v>
      </c>
      <c r="C4" s="10">
        <v>2419</v>
      </c>
      <c r="D4" s="10">
        <v>601</v>
      </c>
      <c r="E4" s="10">
        <v>16</v>
      </c>
      <c r="F4" s="14"/>
      <c r="G4" s="14"/>
      <c r="H4" s="10"/>
      <c r="I4" s="10"/>
      <c r="J4" s="10"/>
      <c r="K4" s="10"/>
      <c r="L4" s="2"/>
    </row>
    <row r="5" spans="1:12" ht="15" customHeight="1">
      <c r="A5" s="26">
        <v>2007</v>
      </c>
      <c r="B5" s="10">
        <v>4301</v>
      </c>
      <c r="C5" s="10">
        <v>2849</v>
      </c>
      <c r="D5" s="10">
        <v>1431</v>
      </c>
      <c r="E5" s="10">
        <v>21</v>
      </c>
      <c r="F5" s="14"/>
      <c r="G5" s="14"/>
      <c r="H5" s="10"/>
      <c r="I5" s="10"/>
      <c r="J5" s="10"/>
      <c r="K5" s="10"/>
      <c r="L5" s="2"/>
    </row>
    <row r="6" spans="1:12" ht="15" customHeight="1">
      <c r="A6" s="26">
        <v>2008</v>
      </c>
      <c r="B6" s="10">
        <v>5886</v>
      </c>
      <c r="C6" s="10">
        <v>3365</v>
      </c>
      <c r="D6" s="10">
        <v>2505</v>
      </c>
      <c r="E6" s="10">
        <v>16</v>
      </c>
      <c r="F6" s="14"/>
      <c r="G6" s="14"/>
      <c r="H6" s="10"/>
      <c r="I6" s="10"/>
      <c r="J6" s="10"/>
      <c r="K6" s="10"/>
      <c r="L6" s="2"/>
    </row>
    <row r="7" spans="1:12" ht="15" customHeight="1">
      <c r="A7" s="26">
        <v>2009</v>
      </c>
      <c r="B7" s="10">
        <v>6931</v>
      </c>
      <c r="C7" s="10">
        <v>3249</v>
      </c>
      <c r="D7" s="10">
        <v>3644</v>
      </c>
      <c r="E7" s="10">
        <v>38</v>
      </c>
      <c r="F7" s="14"/>
      <c r="G7" s="14"/>
      <c r="H7" s="10"/>
      <c r="I7" s="10"/>
      <c r="J7" s="10"/>
      <c r="K7" s="10"/>
      <c r="L7" s="2"/>
    </row>
    <row r="8" spans="1:12" ht="15" customHeight="1">
      <c r="A8" s="26">
        <v>2010</v>
      </c>
      <c r="B8" s="10">
        <v>7328</v>
      </c>
      <c r="C8" s="10">
        <v>3689</v>
      </c>
      <c r="D8" s="10">
        <v>3608</v>
      </c>
      <c r="E8" s="10">
        <v>31</v>
      </c>
      <c r="F8" s="14"/>
      <c r="G8" s="14"/>
      <c r="H8" s="10"/>
      <c r="I8" s="10"/>
      <c r="J8" s="10"/>
      <c r="K8" s="10"/>
      <c r="L8" s="2"/>
    </row>
    <row r="9" spans="1:12" ht="15" customHeight="1">
      <c r="A9" s="26">
        <v>2011</v>
      </c>
      <c r="B9" s="10">
        <v>7855</v>
      </c>
      <c r="C9" s="10">
        <v>3997</v>
      </c>
      <c r="D9" s="10">
        <v>3811</v>
      </c>
      <c r="E9" s="10">
        <v>47</v>
      </c>
      <c r="F9" s="14"/>
      <c r="G9" s="14"/>
      <c r="H9" s="10"/>
      <c r="I9" s="10"/>
      <c r="J9" s="10"/>
      <c r="K9" s="10"/>
      <c r="L9" s="2"/>
    </row>
    <row r="10" spans="1:12" ht="15" customHeight="1">
      <c r="A10" s="26">
        <v>2012</v>
      </c>
      <c r="B10" s="97">
        <v>7567</v>
      </c>
      <c r="C10" s="97">
        <v>3724</v>
      </c>
      <c r="D10" s="97">
        <v>3798</v>
      </c>
      <c r="E10" s="97">
        <v>45</v>
      </c>
      <c r="F10" s="14"/>
      <c r="G10" s="14"/>
      <c r="H10" s="10"/>
      <c r="I10" s="10"/>
      <c r="J10" s="10"/>
      <c r="K10" s="10"/>
      <c r="L10" s="2"/>
    </row>
    <row r="11" spans="1:12" ht="15" customHeight="1">
      <c r="A11" s="26">
        <v>2013</v>
      </c>
      <c r="B11" s="97">
        <v>7097</v>
      </c>
      <c r="C11" s="97">
        <v>3609</v>
      </c>
      <c r="D11" s="97">
        <v>3433</v>
      </c>
      <c r="E11" s="97">
        <v>55</v>
      </c>
      <c r="F11" s="14"/>
      <c r="G11" s="14"/>
      <c r="H11" s="10"/>
      <c r="I11" s="10"/>
      <c r="J11" s="10"/>
      <c r="K11" s="10"/>
      <c r="L11" s="2"/>
    </row>
    <row r="12" spans="1:12" ht="15" customHeight="1">
      <c r="A12" s="215" t="s">
        <v>233</v>
      </c>
      <c r="B12" s="97">
        <v>6563</v>
      </c>
      <c r="C12" s="97">
        <v>3580</v>
      </c>
      <c r="D12" s="97">
        <v>2983</v>
      </c>
      <c r="E12" s="97" t="s">
        <v>1</v>
      </c>
      <c r="F12" s="14"/>
      <c r="G12" s="14"/>
      <c r="H12" s="10"/>
      <c r="I12" s="10"/>
      <c r="J12" s="10"/>
      <c r="K12" s="10"/>
      <c r="L12" s="2"/>
    </row>
    <row r="13" spans="1:12" ht="15" customHeight="1">
      <c r="A13" s="215">
        <v>2015</v>
      </c>
      <c r="B13" s="97">
        <f>SUM(C13:D13)</f>
        <v>6062</v>
      </c>
      <c r="C13" s="97">
        <v>3032</v>
      </c>
      <c r="D13" s="97">
        <v>3030</v>
      </c>
      <c r="E13" s="97" t="s">
        <v>1</v>
      </c>
      <c r="F13" s="14"/>
      <c r="G13" s="14"/>
      <c r="H13" s="10"/>
      <c r="I13" s="10"/>
      <c r="J13" s="9"/>
      <c r="K13" s="10"/>
      <c r="L13" s="2"/>
    </row>
    <row r="14" spans="1:12" ht="15" customHeight="1">
      <c r="A14" s="215">
        <v>2016</v>
      </c>
      <c r="B14" s="97">
        <v>5474</v>
      </c>
      <c r="C14" s="97">
        <v>2607</v>
      </c>
      <c r="D14" s="97">
        <v>2867</v>
      </c>
      <c r="E14" s="97" t="s">
        <v>1</v>
      </c>
      <c r="F14" s="14"/>
      <c r="G14" s="14"/>
      <c r="H14" s="10"/>
      <c r="I14" s="10"/>
      <c r="J14" s="9"/>
      <c r="K14" s="10"/>
      <c r="L14" s="2"/>
    </row>
    <row r="16" spans="1:12" ht="50.25" customHeight="1">
      <c r="A16" s="319" t="s">
        <v>229</v>
      </c>
      <c r="B16" s="319"/>
      <c r="C16" s="319"/>
      <c r="D16" s="319"/>
      <c r="E16" s="319"/>
    </row>
  </sheetData>
  <customSheetViews>
    <customSheetView guid="{3FB9FB02-A7E5-4F69-B0B2-D91D85FEF9AA}" scale="130">
      <pane ySplit="3" topLeftCell="A5" activePane="bottomLeft" state="frozen"/>
      <selection pane="bottomLeft" activeCell="F17" sqref="F17"/>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pane ySplit="3" topLeftCell="A5" activePane="bottomLeft" state="frozen"/>
      <selection pane="bottomLeft" activeCell="G16" sqref="G16"/>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5"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3" topLeftCell="A5"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6" sqref="C16"/>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5"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5" activePane="bottomLeft" state="frozen"/>
      <selection pane="bottomLeft" activeCell="F14" sqref="F14"/>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1">
    <mergeCell ref="A16:E16"/>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21.xml><?xml version="1.0" encoding="utf-8"?>
<worksheet xmlns="http://schemas.openxmlformats.org/spreadsheetml/2006/main" xmlns:r="http://schemas.openxmlformats.org/officeDocument/2006/relationships">
  <dimension ref="A1:F10"/>
  <sheetViews>
    <sheetView workbookViewId="0">
      <selection activeCell="E17" sqref="E17"/>
    </sheetView>
  </sheetViews>
  <sheetFormatPr defaultRowHeight="15"/>
  <cols>
    <col min="1" max="1" width="11.42578125" customWidth="1"/>
    <col min="2" max="5" width="13.28515625" customWidth="1"/>
  </cols>
  <sheetData>
    <row r="1" spans="1:6">
      <c r="A1" s="15" t="s">
        <v>261</v>
      </c>
    </row>
    <row r="2" spans="1:6" ht="15.75" thickBot="1">
      <c r="A2" s="218"/>
      <c r="B2" s="219"/>
      <c r="E2" s="5" t="s">
        <v>122</v>
      </c>
    </row>
    <row r="3" spans="1:6" ht="28.5" customHeight="1" thickTop="1">
      <c r="A3" s="320"/>
      <c r="B3" s="322" t="s">
        <v>262</v>
      </c>
      <c r="C3" s="322"/>
      <c r="D3" s="322" t="s">
        <v>248</v>
      </c>
      <c r="E3" s="323"/>
      <c r="F3" s="219"/>
    </row>
    <row r="4" spans="1:6" ht="20.25" customHeight="1">
      <c r="A4" s="321"/>
      <c r="B4" s="220" t="s">
        <v>34</v>
      </c>
      <c r="C4" s="220" t="s">
        <v>27</v>
      </c>
      <c r="D4" s="220" t="s">
        <v>34</v>
      </c>
      <c r="E4" s="236" t="s">
        <v>27</v>
      </c>
      <c r="F4" s="219"/>
    </row>
    <row r="5" spans="1:6" ht="23.25" customHeight="1">
      <c r="A5" s="72" t="s">
        <v>136</v>
      </c>
      <c r="B5" s="150">
        <v>1444</v>
      </c>
      <c r="C5" s="150">
        <v>708</v>
      </c>
      <c r="D5" s="150">
        <v>70</v>
      </c>
      <c r="E5" s="150">
        <v>18</v>
      </c>
      <c r="F5" s="219"/>
    </row>
    <row r="6" spans="1:6" ht="23.25" customHeight="1">
      <c r="A6" s="72" t="s">
        <v>153</v>
      </c>
      <c r="B6" s="150">
        <v>1791</v>
      </c>
      <c r="C6" s="150">
        <v>884</v>
      </c>
      <c r="D6" s="150">
        <v>43</v>
      </c>
      <c r="E6" s="150">
        <v>9</v>
      </c>
      <c r="F6" s="219"/>
    </row>
    <row r="7" spans="1:6" ht="23.25" customHeight="1">
      <c r="A7" s="72" t="s">
        <v>161</v>
      </c>
      <c r="B7" s="150">
        <v>2175</v>
      </c>
      <c r="C7" s="150">
        <v>1122</v>
      </c>
      <c r="D7" s="150">
        <v>50</v>
      </c>
      <c r="E7" s="150">
        <v>20</v>
      </c>
      <c r="F7" s="219"/>
    </row>
    <row r="8" spans="1:6" ht="23.25" customHeight="1">
      <c r="A8" s="221" t="s">
        <v>173</v>
      </c>
      <c r="B8" s="150">
        <v>2407</v>
      </c>
      <c r="C8" s="150">
        <v>1354</v>
      </c>
      <c r="D8" s="150">
        <v>68</v>
      </c>
      <c r="E8" s="150">
        <v>32</v>
      </c>
      <c r="F8" s="219"/>
    </row>
    <row r="9" spans="1:6" ht="23.25" customHeight="1">
      <c r="A9" s="221" t="s">
        <v>255</v>
      </c>
      <c r="B9" s="150">
        <v>2439</v>
      </c>
      <c r="C9" s="150">
        <v>1372</v>
      </c>
      <c r="D9" s="150">
        <v>43</v>
      </c>
      <c r="E9" s="150">
        <v>17</v>
      </c>
      <c r="F9" s="219"/>
    </row>
    <row r="10" spans="1:6" ht="23.25" customHeight="1">
      <c r="A10" s="221" t="s">
        <v>264</v>
      </c>
      <c r="B10" s="150">
        <v>2690</v>
      </c>
      <c r="C10" s="150">
        <v>1565</v>
      </c>
      <c r="D10" s="150">
        <v>84</v>
      </c>
      <c r="E10" s="150">
        <v>34</v>
      </c>
      <c r="F10" s="219"/>
    </row>
  </sheetData>
  <customSheetViews>
    <customSheetView guid="{3FB9FB02-A7E5-4F69-B0B2-D91D85FEF9AA}">
      <selection activeCell="E17" sqref="E17"/>
      <pageMargins left="0.15748031496062992" right="0.1574803149606299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1" sqref="B11"/>
      <pageMargins left="0.15748031496062992" right="0.15748031496062992"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howPageBreaks="1">
      <selection activeCell="A10" sqref="A10"/>
      <pageMargins left="0.15748031496062992" right="0.15748031496062992"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B11" sqref="B11"/>
      <pageMargins left="0.15748031496062992" right="0.15748031496062992" top="0.74803149606299213" bottom="0.74803149606299213" header="0.31496062992125984" footer="0.31496062992125984"/>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84080B8-19D4-4A62-AB95-5F5001F14194}">
      <selection activeCell="B11" sqref="B11"/>
      <pageMargins left="0.15748031496062992" right="0.15748031496062992" top="0.74803149606299213" bottom="0.74803149606299213" header="0.31496062992125984" footer="0.31496062992125984"/>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67202EC8-DC93-4CA3-8C86-1DB97339CB1F}">
      <selection activeCell="B11" sqref="B11"/>
      <pageMargins left="0.15748031496062992" right="0.15748031496062992"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s>
  <mergeCells count="3">
    <mergeCell ref="A3:A4"/>
    <mergeCell ref="B3:C3"/>
    <mergeCell ref="D3:E3"/>
  </mergeCells>
  <hyperlinks>
    <hyperlink ref="E2" location="'List of tables'!A1" display="List of tables"/>
  </hyperlinks>
  <pageMargins left="0.15748031496062992" right="0.15748031496062992"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oddFooter>
  </headerFooter>
</worksheet>
</file>

<file path=xl/worksheets/sheet22.xml><?xml version="1.0" encoding="utf-8"?>
<worksheet xmlns="http://schemas.openxmlformats.org/spreadsheetml/2006/main" xmlns:r="http://schemas.openxmlformats.org/officeDocument/2006/relationships">
  <dimension ref="A1:M17"/>
  <sheetViews>
    <sheetView zoomScale="120" zoomScaleNormal="120" workbookViewId="0">
      <selection activeCell="N23" sqref="N23"/>
    </sheetView>
  </sheetViews>
  <sheetFormatPr defaultColWidth="9.140625" defaultRowHeight="12"/>
  <cols>
    <col min="1" max="1" width="44.140625" style="223" customWidth="1"/>
    <col min="2" max="13" width="7.28515625" style="223" customWidth="1"/>
    <col min="14" max="16384" width="9.140625" style="223"/>
  </cols>
  <sheetData>
    <row r="1" spans="1:13">
      <c r="A1" s="222" t="s">
        <v>263</v>
      </c>
    </row>
    <row r="2" spans="1:13" ht="12.75" thickBot="1">
      <c r="K2" s="5"/>
      <c r="M2" s="5" t="s">
        <v>122</v>
      </c>
    </row>
    <row r="3" spans="1:13" ht="18" customHeight="1" thickTop="1">
      <c r="A3" s="326" t="s">
        <v>41</v>
      </c>
      <c r="B3" s="324" t="s">
        <v>136</v>
      </c>
      <c r="C3" s="324"/>
      <c r="D3" s="324" t="s">
        <v>153</v>
      </c>
      <c r="E3" s="324"/>
      <c r="F3" s="324" t="s">
        <v>161</v>
      </c>
      <c r="G3" s="324"/>
      <c r="H3" s="324" t="s">
        <v>173</v>
      </c>
      <c r="I3" s="325"/>
      <c r="J3" s="324" t="s">
        <v>255</v>
      </c>
      <c r="K3" s="325"/>
      <c r="L3" s="324" t="s">
        <v>264</v>
      </c>
      <c r="M3" s="325"/>
    </row>
    <row r="4" spans="1:13" ht="18" customHeight="1">
      <c r="A4" s="327"/>
      <c r="B4" s="220" t="s">
        <v>34</v>
      </c>
      <c r="C4" s="220" t="s">
        <v>27</v>
      </c>
      <c r="D4" s="220" t="s">
        <v>34</v>
      </c>
      <c r="E4" s="220" t="s">
        <v>27</v>
      </c>
      <c r="F4" s="220" t="s">
        <v>34</v>
      </c>
      <c r="G4" s="220" t="s">
        <v>27</v>
      </c>
      <c r="H4" s="220" t="s">
        <v>34</v>
      </c>
      <c r="I4" s="236" t="s">
        <v>27</v>
      </c>
      <c r="J4" s="220" t="s">
        <v>34</v>
      </c>
      <c r="K4" s="236" t="s">
        <v>27</v>
      </c>
      <c r="L4" s="220" t="s">
        <v>34</v>
      </c>
      <c r="M4" s="236" t="s">
        <v>27</v>
      </c>
    </row>
    <row r="5" spans="1:13" ht="17.25" customHeight="1">
      <c r="A5" s="224" t="s">
        <v>58</v>
      </c>
      <c r="B5" s="225">
        <v>1444</v>
      </c>
      <c r="C5" s="225">
        <v>708</v>
      </c>
      <c r="D5" s="225">
        <v>1791</v>
      </c>
      <c r="E5" s="225">
        <v>884</v>
      </c>
      <c r="F5" s="225">
        <v>2175</v>
      </c>
      <c r="G5" s="225">
        <v>1122</v>
      </c>
      <c r="H5" s="225">
        <v>2407</v>
      </c>
      <c r="I5" s="225">
        <v>1354</v>
      </c>
      <c r="J5" s="225">
        <f>SUM(J6:J14)</f>
        <v>2439</v>
      </c>
      <c r="K5" s="225">
        <f>SUM(K6:K14)</f>
        <v>1372</v>
      </c>
      <c r="L5" s="150">
        <v>2690</v>
      </c>
      <c r="M5" s="150">
        <v>1565</v>
      </c>
    </row>
    <row r="6" spans="1:13" ht="17.25" customHeight="1">
      <c r="A6" s="210" t="s">
        <v>48</v>
      </c>
      <c r="B6" s="225">
        <v>1433</v>
      </c>
      <c r="C6" s="225">
        <v>708</v>
      </c>
      <c r="D6" s="226">
        <v>989</v>
      </c>
      <c r="E6" s="226">
        <v>537</v>
      </c>
      <c r="F6" s="225">
        <v>904</v>
      </c>
      <c r="G6" s="225">
        <v>509</v>
      </c>
      <c r="H6" s="225">
        <v>846</v>
      </c>
      <c r="I6" s="225">
        <v>538</v>
      </c>
      <c r="J6" s="225">
        <v>901</v>
      </c>
      <c r="K6" s="225">
        <v>535</v>
      </c>
      <c r="L6" s="225">
        <v>934</v>
      </c>
      <c r="M6" s="225">
        <v>567</v>
      </c>
    </row>
    <row r="7" spans="1:13" ht="17.25" customHeight="1">
      <c r="A7" s="210" t="s">
        <v>49</v>
      </c>
      <c r="B7" s="226">
        <v>717</v>
      </c>
      <c r="C7" s="226">
        <v>385</v>
      </c>
      <c r="D7" s="226">
        <v>541</v>
      </c>
      <c r="E7" s="226">
        <v>257</v>
      </c>
      <c r="F7" s="225">
        <v>757</v>
      </c>
      <c r="G7" s="225">
        <v>424</v>
      </c>
      <c r="H7" s="225">
        <v>1056</v>
      </c>
      <c r="I7" s="225">
        <v>544</v>
      </c>
      <c r="J7" s="225">
        <v>1189</v>
      </c>
      <c r="K7" s="225">
        <v>662</v>
      </c>
      <c r="L7" s="225">
        <v>1239</v>
      </c>
      <c r="M7" s="225">
        <v>722</v>
      </c>
    </row>
    <row r="8" spans="1:13" ht="17.25" customHeight="1">
      <c r="A8" s="35" t="s">
        <v>50</v>
      </c>
      <c r="B8" s="226">
        <v>361</v>
      </c>
      <c r="C8" s="226">
        <v>170</v>
      </c>
      <c r="D8" s="225">
        <v>49</v>
      </c>
      <c r="E8" s="225">
        <v>27</v>
      </c>
      <c r="F8" s="225">
        <v>48</v>
      </c>
      <c r="G8" s="225">
        <v>20</v>
      </c>
      <c r="H8" s="225">
        <v>52</v>
      </c>
      <c r="I8" s="225">
        <v>20</v>
      </c>
      <c r="J8" s="225">
        <v>33</v>
      </c>
      <c r="K8" s="225">
        <v>11</v>
      </c>
      <c r="L8" s="225">
        <v>28</v>
      </c>
      <c r="M8" s="225">
        <v>14</v>
      </c>
    </row>
    <row r="9" spans="1:13" ht="17.25" customHeight="1">
      <c r="A9" s="210" t="s">
        <v>51</v>
      </c>
      <c r="B9" s="225">
        <v>57</v>
      </c>
      <c r="C9" s="225">
        <v>27</v>
      </c>
      <c r="D9" s="226">
        <v>31</v>
      </c>
      <c r="E9" s="226">
        <v>3</v>
      </c>
      <c r="F9" s="225">
        <v>66</v>
      </c>
      <c r="G9" s="225">
        <v>26</v>
      </c>
      <c r="H9" s="225">
        <v>107</v>
      </c>
      <c r="I9" s="225">
        <v>54</v>
      </c>
      <c r="J9" s="225">
        <v>56</v>
      </c>
      <c r="K9" s="225">
        <v>26</v>
      </c>
      <c r="L9" s="225">
        <v>40</v>
      </c>
      <c r="M9" s="225">
        <v>23</v>
      </c>
    </row>
    <row r="10" spans="1:13" ht="17.25" customHeight="1">
      <c r="A10" s="210" t="s">
        <v>52</v>
      </c>
      <c r="B10" s="226">
        <v>135</v>
      </c>
      <c r="C10" s="226">
        <v>63</v>
      </c>
      <c r="D10" s="226">
        <v>92</v>
      </c>
      <c r="E10" s="226">
        <v>48</v>
      </c>
      <c r="F10" s="225">
        <v>88</v>
      </c>
      <c r="G10" s="225">
        <v>30</v>
      </c>
      <c r="H10" s="225">
        <v>60</v>
      </c>
      <c r="I10" s="225">
        <v>35</v>
      </c>
      <c r="J10" s="225">
        <v>75</v>
      </c>
      <c r="K10" s="225">
        <v>41</v>
      </c>
      <c r="L10" s="225">
        <v>123</v>
      </c>
      <c r="M10" s="225">
        <v>51</v>
      </c>
    </row>
    <row r="11" spans="1:13" ht="17.25" customHeight="1">
      <c r="A11" s="210" t="s">
        <v>250</v>
      </c>
      <c r="B11" s="226">
        <v>46</v>
      </c>
      <c r="C11" s="226">
        <v>15</v>
      </c>
      <c r="D11" s="226">
        <v>18</v>
      </c>
      <c r="E11" s="226">
        <v>7</v>
      </c>
      <c r="F11" s="225">
        <v>62</v>
      </c>
      <c r="G11" s="225">
        <v>36</v>
      </c>
      <c r="H11" s="225">
        <v>160</v>
      </c>
      <c r="I11" s="225">
        <v>107</v>
      </c>
      <c r="J11" s="225">
        <v>74</v>
      </c>
      <c r="K11" s="225">
        <v>43</v>
      </c>
      <c r="L11" s="225">
        <v>234</v>
      </c>
      <c r="M11" s="225">
        <v>147</v>
      </c>
    </row>
    <row r="12" spans="1:13" ht="17.25" customHeight="1">
      <c r="A12" s="227" t="s">
        <v>53</v>
      </c>
      <c r="B12" s="226">
        <v>60</v>
      </c>
      <c r="C12" s="226">
        <v>29</v>
      </c>
      <c r="D12" s="225" t="s">
        <v>1</v>
      </c>
      <c r="E12" s="225" t="s">
        <v>1</v>
      </c>
      <c r="F12" s="225">
        <v>58</v>
      </c>
      <c r="G12" s="225">
        <v>24</v>
      </c>
      <c r="H12" s="225">
        <v>23</v>
      </c>
      <c r="I12" s="225">
        <v>14</v>
      </c>
      <c r="J12" s="225">
        <v>20</v>
      </c>
      <c r="K12" s="225">
        <v>6</v>
      </c>
      <c r="L12" s="225">
        <v>27</v>
      </c>
      <c r="M12" s="225">
        <v>9</v>
      </c>
    </row>
    <row r="13" spans="1:13" ht="17.25" customHeight="1">
      <c r="A13" s="210" t="s">
        <v>251</v>
      </c>
      <c r="B13" s="226">
        <v>57</v>
      </c>
      <c r="C13" s="226">
        <v>19</v>
      </c>
      <c r="D13" s="226" t="s">
        <v>1</v>
      </c>
      <c r="E13" s="226" t="s">
        <v>1</v>
      </c>
      <c r="F13" s="225">
        <v>100</v>
      </c>
      <c r="G13" s="225">
        <v>47</v>
      </c>
      <c r="H13" s="225">
        <v>103</v>
      </c>
      <c r="I13" s="225">
        <v>42</v>
      </c>
      <c r="J13" s="225">
        <v>91</v>
      </c>
      <c r="K13" s="225">
        <v>48</v>
      </c>
      <c r="L13" s="225">
        <v>65</v>
      </c>
      <c r="M13" s="225">
        <v>32</v>
      </c>
    </row>
    <row r="14" spans="1:13" ht="17.25" customHeight="1">
      <c r="A14" s="228" t="s">
        <v>252</v>
      </c>
      <c r="B14" s="225">
        <v>11</v>
      </c>
      <c r="C14" s="225" t="s">
        <v>1</v>
      </c>
      <c r="D14" s="225">
        <v>71</v>
      </c>
      <c r="E14" s="225">
        <v>5</v>
      </c>
      <c r="F14" s="225">
        <v>92</v>
      </c>
      <c r="G14" s="225">
        <v>6</v>
      </c>
      <c r="H14" s="225" t="s">
        <v>1</v>
      </c>
      <c r="I14" s="225" t="s">
        <v>1</v>
      </c>
      <c r="J14" s="225" t="s">
        <v>1</v>
      </c>
      <c r="K14" s="225" t="s">
        <v>1</v>
      </c>
      <c r="L14" s="225" t="s">
        <v>1</v>
      </c>
      <c r="M14" s="225" t="s">
        <v>1</v>
      </c>
    </row>
    <row r="16" spans="1:13" ht="40.5" customHeight="1">
      <c r="A16" s="319" t="s">
        <v>249</v>
      </c>
      <c r="B16" s="319"/>
      <c r="C16" s="319"/>
      <c r="D16" s="319"/>
      <c r="E16" s="319"/>
      <c r="F16" s="319"/>
      <c r="G16" s="319"/>
      <c r="H16" s="319"/>
      <c r="I16" s="319"/>
    </row>
    <row r="17" spans="1:1">
      <c r="A17" s="229"/>
    </row>
  </sheetData>
  <customSheetViews>
    <customSheetView guid="{3FB9FB02-A7E5-4F69-B0B2-D91D85FEF9AA}" scale="120">
      <selection activeCell="M11" sqref="M11"/>
      <pageMargins left="0.7" right="0.7" top="0.75" bottom="0.75" header="0.3" footer="0.3"/>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J5" sqref="J5:K14"/>
      <pageMargins left="0.7" right="0.7" top="0.75" bottom="0.75" header="0.3" footer="0.3"/>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10" sqref="L10"/>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J19" sqref="J19"/>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s>
  <mergeCells count="8">
    <mergeCell ref="L3:M3"/>
    <mergeCell ref="A16:I16"/>
    <mergeCell ref="J3:K3"/>
    <mergeCell ref="A3:A4"/>
    <mergeCell ref="B3:C3"/>
    <mergeCell ref="D3:E3"/>
    <mergeCell ref="F3:G3"/>
    <mergeCell ref="H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oddFooter>
  </headerFooter>
</worksheet>
</file>

<file path=xl/worksheets/sheet23.xml><?xml version="1.0" encoding="utf-8"?>
<worksheet xmlns="http://schemas.openxmlformats.org/spreadsheetml/2006/main" xmlns:r="http://schemas.openxmlformats.org/officeDocument/2006/relationships">
  <dimension ref="A1:M20"/>
  <sheetViews>
    <sheetView zoomScale="120" zoomScaleNormal="120" workbookViewId="0">
      <selection activeCell="A23" sqref="A23"/>
    </sheetView>
  </sheetViews>
  <sheetFormatPr defaultColWidth="9.140625" defaultRowHeight="12"/>
  <cols>
    <col min="1" max="1" width="44.140625" style="223" customWidth="1"/>
    <col min="2" max="13" width="7.28515625" style="223" customWidth="1"/>
    <col min="14" max="16384" width="9.140625" style="223"/>
  </cols>
  <sheetData>
    <row r="1" spans="1:13">
      <c r="A1" s="222" t="s">
        <v>258</v>
      </c>
    </row>
    <row r="2" spans="1:13" ht="12.75" thickBot="1">
      <c r="K2" s="5"/>
      <c r="M2" s="5" t="s">
        <v>122</v>
      </c>
    </row>
    <row r="3" spans="1:13" ht="18" customHeight="1" thickTop="1">
      <c r="A3" s="326" t="s">
        <v>41</v>
      </c>
      <c r="B3" s="324" t="s">
        <v>136</v>
      </c>
      <c r="C3" s="324"/>
      <c r="D3" s="324" t="s">
        <v>153</v>
      </c>
      <c r="E3" s="324"/>
      <c r="F3" s="324" t="s">
        <v>161</v>
      </c>
      <c r="G3" s="324"/>
      <c r="H3" s="324" t="s">
        <v>173</v>
      </c>
      <c r="I3" s="325"/>
      <c r="J3" s="324" t="s">
        <v>255</v>
      </c>
      <c r="K3" s="325"/>
      <c r="L3" s="324" t="s">
        <v>264</v>
      </c>
      <c r="M3" s="325"/>
    </row>
    <row r="4" spans="1:13" ht="18" customHeight="1">
      <c r="A4" s="327"/>
      <c r="B4" s="220" t="s">
        <v>34</v>
      </c>
      <c r="C4" s="220" t="s">
        <v>27</v>
      </c>
      <c r="D4" s="220" t="s">
        <v>34</v>
      </c>
      <c r="E4" s="220" t="s">
        <v>27</v>
      </c>
      <c r="F4" s="220" t="s">
        <v>34</v>
      </c>
      <c r="G4" s="220" t="s">
        <v>27</v>
      </c>
      <c r="H4" s="220" t="s">
        <v>34</v>
      </c>
      <c r="I4" s="236" t="s">
        <v>27</v>
      </c>
      <c r="J4" s="220" t="s">
        <v>34</v>
      </c>
      <c r="K4" s="236" t="s">
        <v>27</v>
      </c>
      <c r="L4" s="220" t="s">
        <v>34</v>
      </c>
      <c r="M4" s="236" t="s">
        <v>27</v>
      </c>
    </row>
    <row r="5" spans="1:13" ht="17.25" customHeight="1">
      <c r="A5" s="224" t="s">
        <v>58</v>
      </c>
      <c r="B5" s="225">
        <v>70</v>
      </c>
      <c r="C5" s="225">
        <v>18</v>
      </c>
      <c r="D5" s="225">
        <v>43</v>
      </c>
      <c r="E5" s="225">
        <v>9</v>
      </c>
      <c r="F5" s="225">
        <v>50</v>
      </c>
      <c r="G5" s="225">
        <v>20</v>
      </c>
      <c r="H5" s="225">
        <v>68</v>
      </c>
      <c r="I5" s="225">
        <v>32</v>
      </c>
      <c r="J5" s="225">
        <v>43</v>
      </c>
      <c r="K5" s="225">
        <v>17</v>
      </c>
      <c r="L5" s="225">
        <v>84</v>
      </c>
      <c r="M5" s="225">
        <v>34</v>
      </c>
    </row>
    <row r="6" spans="1:13" ht="17.25" customHeight="1">
      <c r="A6" s="210" t="s">
        <v>48</v>
      </c>
      <c r="B6" s="225">
        <v>7</v>
      </c>
      <c r="C6" s="225" t="s">
        <v>1</v>
      </c>
      <c r="D6" s="226">
        <v>7</v>
      </c>
      <c r="E6" s="226">
        <v>3</v>
      </c>
      <c r="F6" s="225">
        <v>14</v>
      </c>
      <c r="G6" s="225">
        <v>3</v>
      </c>
      <c r="H6" s="225">
        <v>17</v>
      </c>
      <c r="I6" s="225">
        <v>7</v>
      </c>
      <c r="J6" s="225">
        <v>18</v>
      </c>
      <c r="K6" s="225">
        <v>8</v>
      </c>
      <c r="L6" s="225">
        <v>25</v>
      </c>
      <c r="M6" s="225">
        <v>12</v>
      </c>
    </row>
    <row r="7" spans="1:13" ht="17.25" customHeight="1">
      <c r="A7" s="210" t="s">
        <v>49</v>
      </c>
      <c r="B7" s="226">
        <v>24</v>
      </c>
      <c r="C7" s="226">
        <v>5</v>
      </c>
      <c r="D7" s="226">
        <v>20</v>
      </c>
      <c r="E7" s="226">
        <v>6</v>
      </c>
      <c r="F7" s="225">
        <v>22</v>
      </c>
      <c r="G7" s="225">
        <v>16</v>
      </c>
      <c r="H7" s="225">
        <v>42</v>
      </c>
      <c r="I7" s="225">
        <v>22</v>
      </c>
      <c r="J7" s="225">
        <v>25</v>
      </c>
      <c r="K7" s="225">
        <v>9</v>
      </c>
      <c r="L7" s="225">
        <v>26</v>
      </c>
      <c r="M7" s="225">
        <v>12</v>
      </c>
    </row>
    <row r="8" spans="1:13" ht="17.25" customHeight="1">
      <c r="A8" s="35" t="s">
        <v>50</v>
      </c>
      <c r="B8" s="226">
        <v>2</v>
      </c>
      <c r="C8" s="226">
        <v>1</v>
      </c>
      <c r="D8" s="225">
        <v>1</v>
      </c>
      <c r="E8" s="225" t="s">
        <v>1</v>
      </c>
      <c r="F8" s="225" t="s">
        <v>1</v>
      </c>
      <c r="G8" s="225" t="s">
        <v>1</v>
      </c>
      <c r="H8" s="225" t="s">
        <v>1</v>
      </c>
      <c r="I8" s="225" t="s">
        <v>1</v>
      </c>
      <c r="J8" s="225" t="s">
        <v>1</v>
      </c>
      <c r="K8" s="225" t="s">
        <v>1</v>
      </c>
      <c r="L8" s="225" t="s">
        <v>1</v>
      </c>
      <c r="M8" s="225" t="s">
        <v>1</v>
      </c>
    </row>
    <row r="9" spans="1:13" ht="17.25" customHeight="1">
      <c r="A9" s="210" t="s">
        <v>51</v>
      </c>
      <c r="B9" s="225" t="s">
        <v>1</v>
      </c>
      <c r="C9" s="225" t="s">
        <v>1</v>
      </c>
      <c r="D9" s="226">
        <v>1</v>
      </c>
      <c r="E9" s="226" t="s">
        <v>1</v>
      </c>
      <c r="F9" s="225" t="s">
        <v>1</v>
      </c>
      <c r="G9" s="225" t="s">
        <v>1</v>
      </c>
      <c r="H9" s="225" t="s">
        <v>1</v>
      </c>
      <c r="I9" s="225" t="s">
        <v>1</v>
      </c>
      <c r="J9" s="225" t="s">
        <v>1</v>
      </c>
      <c r="K9" s="225" t="s">
        <v>1</v>
      </c>
      <c r="L9" s="225" t="s">
        <v>1</v>
      </c>
      <c r="M9" s="225" t="s">
        <v>1</v>
      </c>
    </row>
    <row r="10" spans="1:13" ht="17.25" customHeight="1">
      <c r="A10" s="210" t="s">
        <v>52</v>
      </c>
      <c r="B10" s="226">
        <v>32</v>
      </c>
      <c r="C10" s="226">
        <v>11</v>
      </c>
      <c r="D10" s="226" t="s">
        <v>1</v>
      </c>
      <c r="E10" s="226" t="s">
        <v>1</v>
      </c>
      <c r="F10" s="225" t="s">
        <v>1</v>
      </c>
      <c r="G10" s="225" t="s">
        <v>1</v>
      </c>
      <c r="H10" s="225" t="s">
        <v>1</v>
      </c>
      <c r="I10" s="225" t="s">
        <v>1</v>
      </c>
      <c r="J10" s="225" t="s">
        <v>1</v>
      </c>
      <c r="K10" s="225" t="s">
        <v>1</v>
      </c>
      <c r="L10" s="225">
        <v>6</v>
      </c>
      <c r="M10" s="225" t="s">
        <v>1</v>
      </c>
    </row>
    <row r="11" spans="1:13" ht="17.25" customHeight="1">
      <c r="A11" s="210" t="s">
        <v>250</v>
      </c>
      <c r="B11" s="226" t="s">
        <v>1</v>
      </c>
      <c r="C11" s="226" t="s">
        <v>1</v>
      </c>
      <c r="D11" s="226" t="s">
        <v>1</v>
      </c>
      <c r="E11" s="226" t="s">
        <v>1</v>
      </c>
      <c r="F11" s="225" t="s">
        <v>1</v>
      </c>
      <c r="G11" s="225" t="s">
        <v>1</v>
      </c>
      <c r="H11" s="225" t="s">
        <v>1</v>
      </c>
      <c r="I11" s="225" t="s">
        <v>1</v>
      </c>
      <c r="J11" s="225" t="s">
        <v>1</v>
      </c>
      <c r="K11" s="225" t="s">
        <v>1</v>
      </c>
      <c r="L11" s="225">
        <v>7</v>
      </c>
      <c r="M11" s="225" t="s">
        <v>1</v>
      </c>
    </row>
    <row r="12" spans="1:13" ht="17.25" customHeight="1">
      <c r="A12" s="227" t="s">
        <v>53</v>
      </c>
      <c r="B12" s="226" t="s">
        <v>1</v>
      </c>
      <c r="C12" s="226" t="s">
        <v>1</v>
      </c>
      <c r="D12" s="225" t="s">
        <v>1</v>
      </c>
      <c r="E12" s="225" t="s">
        <v>1</v>
      </c>
      <c r="F12" s="225" t="s">
        <v>1</v>
      </c>
      <c r="G12" s="225" t="s">
        <v>1</v>
      </c>
      <c r="H12" s="225" t="s">
        <v>1</v>
      </c>
      <c r="I12" s="225" t="s">
        <v>1</v>
      </c>
      <c r="J12" s="225" t="s">
        <v>1</v>
      </c>
      <c r="K12" s="225" t="s">
        <v>1</v>
      </c>
      <c r="L12" s="225" t="s">
        <v>1</v>
      </c>
      <c r="M12" s="225" t="s">
        <v>1</v>
      </c>
    </row>
    <row r="13" spans="1:13" ht="17.25" customHeight="1">
      <c r="A13" s="210" t="s">
        <v>251</v>
      </c>
      <c r="B13" s="226">
        <v>5</v>
      </c>
      <c r="C13" s="226">
        <v>1</v>
      </c>
      <c r="D13" s="226" t="s">
        <v>1</v>
      </c>
      <c r="E13" s="226" t="s">
        <v>1</v>
      </c>
      <c r="F13" s="225">
        <v>5</v>
      </c>
      <c r="G13" s="225">
        <v>1</v>
      </c>
      <c r="H13" s="225">
        <v>9</v>
      </c>
      <c r="I13" s="225">
        <v>3</v>
      </c>
      <c r="J13" s="225" t="s">
        <v>1</v>
      </c>
      <c r="K13" s="225" t="s">
        <v>1</v>
      </c>
      <c r="L13" s="225">
        <v>20</v>
      </c>
      <c r="M13" s="225">
        <v>10</v>
      </c>
    </row>
    <row r="14" spans="1:13" ht="17.25" customHeight="1">
      <c r="A14" s="228" t="s">
        <v>252</v>
      </c>
      <c r="B14" s="225" t="s">
        <v>1</v>
      </c>
      <c r="C14" s="225" t="s">
        <v>1</v>
      </c>
      <c r="D14" s="225">
        <v>14</v>
      </c>
      <c r="E14" s="225" t="s">
        <v>1</v>
      </c>
      <c r="F14" s="225">
        <v>9</v>
      </c>
      <c r="G14" s="225" t="s">
        <v>1</v>
      </c>
      <c r="H14" s="225" t="s">
        <v>1</v>
      </c>
      <c r="I14" s="225" t="s">
        <v>1</v>
      </c>
      <c r="J14" s="225" t="s">
        <v>1</v>
      </c>
      <c r="K14" s="225" t="s">
        <v>1</v>
      </c>
      <c r="L14" s="225" t="s">
        <v>1</v>
      </c>
      <c r="M14" s="225" t="s">
        <v>1</v>
      </c>
    </row>
    <row r="16" spans="1:13" ht="39.75" customHeight="1">
      <c r="A16" s="319" t="s">
        <v>249</v>
      </c>
      <c r="B16" s="319"/>
      <c r="C16" s="319"/>
      <c r="D16" s="319"/>
      <c r="E16" s="319"/>
      <c r="F16" s="319"/>
      <c r="G16" s="319"/>
      <c r="H16" s="319"/>
      <c r="I16" s="319"/>
    </row>
    <row r="17" spans="1:1">
      <c r="A17" s="229"/>
    </row>
    <row r="20" spans="1:1" ht="12.75">
      <c r="A20" s="240"/>
    </row>
  </sheetData>
  <customSheetViews>
    <customSheetView guid="{3FB9FB02-A7E5-4F69-B0B2-D91D85FEF9AA}" scale="120">
      <selection activeCell="A23" sqref="A23"/>
      <pageMargins left="0.7" right="0.7" top="0.75" bottom="0.75" header="0.3" footer="0.3"/>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J5" sqref="J5:K14"/>
      <pageMargins left="0.7" right="0.7" top="0.75" bottom="0.75" header="0.3" footer="0.3"/>
      <pageSetup paperSize="9" orientation="landscape"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L8" sqref="L8"/>
      <pageMargins left="0.7" right="0.7" top="0.75" bottom="0.75" header="0.3" footer="0.3"/>
      <pageSetup paperSize="9" orientation="landscape" r:id="rId3"/>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J5" sqref="J5:K14"/>
      <pageMargins left="0.7" right="0.7" top="0.75" bottom="0.75" header="0.3" footer="0.3"/>
      <pageSetup paperSize="9" orientation="landscape" r:id="rId4"/>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J5" sqref="J5:K14"/>
      <pageMargins left="0.7" right="0.7" top="0.75" bottom="0.75" header="0.3" footer="0.3"/>
      <pageSetup paperSize="9" orientation="landscape" r:id="rId5"/>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J5" sqref="J5:K14"/>
      <pageMargins left="0.7" right="0.7" top="0.75" bottom="0.75" header="0.3" footer="0.3"/>
      <pageSetup paperSize="9" orientation="landscape" r:id="rId6"/>
      <headerFooter>
        <oddHeader>&amp;L&amp;"Arial,Regular"&amp;12Education</oddHeader>
        <oddFooter>&amp;C&amp;"Arial,Regular"&amp;8Page &amp;P of &amp;N&amp;L&amp;"Arial,Regular"&amp;8Statistical Yearbook of Republika Srpska 2016</oddFooter>
      </headerFooter>
    </customSheetView>
  </customSheetViews>
  <mergeCells count="8">
    <mergeCell ref="L3:M3"/>
    <mergeCell ref="A16:I16"/>
    <mergeCell ref="J3:K3"/>
    <mergeCell ref="A3:A4"/>
    <mergeCell ref="B3:C3"/>
    <mergeCell ref="D3:E3"/>
    <mergeCell ref="F3:G3"/>
    <mergeCell ref="H3:I3"/>
  </mergeCells>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oddFooter>
  </headerFooter>
</worksheet>
</file>

<file path=xl/worksheets/sheet24.xml><?xml version="1.0" encoding="utf-8"?>
<worksheet xmlns="http://schemas.openxmlformats.org/spreadsheetml/2006/main" xmlns:r="http://schemas.openxmlformats.org/officeDocument/2006/relationships">
  <dimension ref="A1:E14"/>
  <sheetViews>
    <sheetView zoomScale="120" zoomScaleNormal="120" workbookViewId="0">
      <selection activeCell="D18" sqref="D18"/>
    </sheetView>
  </sheetViews>
  <sheetFormatPr defaultColWidth="9.140625" defaultRowHeight="12"/>
  <cols>
    <col min="1" max="1" width="11.5703125" style="223" customWidth="1"/>
    <col min="2" max="4" width="10.140625" style="223" customWidth="1"/>
    <col min="5" max="8" width="7.28515625" style="223" customWidth="1"/>
    <col min="9" max="16384" width="9.140625" style="223"/>
  </cols>
  <sheetData>
    <row r="1" spans="1:5">
      <c r="A1" s="222" t="s">
        <v>270</v>
      </c>
    </row>
    <row r="2" spans="1:5" ht="12.75" thickBot="1">
      <c r="D2" s="5" t="s">
        <v>122</v>
      </c>
    </row>
    <row r="3" spans="1:5" ht="19.5" customHeight="1" thickTop="1">
      <c r="A3" s="230"/>
      <c r="B3" s="231" t="s">
        <v>39</v>
      </c>
      <c r="C3" s="231" t="s">
        <v>181</v>
      </c>
      <c r="D3" s="232" t="s">
        <v>182</v>
      </c>
      <c r="E3" s="80"/>
    </row>
    <row r="4" spans="1:5" ht="14.25">
      <c r="A4" s="233" t="s">
        <v>40</v>
      </c>
      <c r="B4" s="234">
        <v>2690</v>
      </c>
      <c r="C4" s="234">
        <v>1125</v>
      </c>
      <c r="D4" s="234">
        <v>1565</v>
      </c>
      <c r="E4" s="80"/>
    </row>
    <row r="5" spans="1:5" ht="14.25">
      <c r="A5" s="235" t="s">
        <v>239</v>
      </c>
      <c r="B5" s="234">
        <v>644</v>
      </c>
      <c r="C5" s="234">
        <v>202</v>
      </c>
      <c r="D5" s="234">
        <v>442</v>
      </c>
      <c r="E5" s="80"/>
    </row>
    <row r="6" spans="1:5" ht="14.25">
      <c r="A6" s="235" t="s">
        <v>75</v>
      </c>
      <c r="B6" s="234">
        <v>1208</v>
      </c>
      <c r="C6" s="234">
        <v>511</v>
      </c>
      <c r="D6" s="234">
        <v>697</v>
      </c>
      <c r="E6" s="80"/>
    </row>
    <row r="7" spans="1:5" ht="14.25">
      <c r="A7" s="235" t="s">
        <v>76</v>
      </c>
      <c r="B7" s="234">
        <v>418</v>
      </c>
      <c r="C7" s="234">
        <v>204</v>
      </c>
      <c r="D7" s="234">
        <v>214</v>
      </c>
      <c r="E7" s="80"/>
    </row>
    <row r="8" spans="1:5" ht="14.25">
      <c r="A8" s="235" t="s">
        <v>240</v>
      </c>
      <c r="B8" s="234">
        <v>203</v>
      </c>
      <c r="C8" s="234">
        <v>100</v>
      </c>
      <c r="D8" s="234">
        <v>103</v>
      </c>
      <c r="E8" s="80"/>
    </row>
    <row r="9" spans="1:5" ht="14.25">
      <c r="A9" s="235" t="s">
        <v>241</v>
      </c>
      <c r="B9" s="234">
        <v>133</v>
      </c>
      <c r="C9" s="234">
        <v>61</v>
      </c>
      <c r="D9" s="234">
        <v>72</v>
      </c>
      <c r="E9" s="80"/>
    </row>
    <row r="10" spans="1:5" ht="14.25">
      <c r="A10" s="235" t="s">
        <v>242</v>
      </c>
      <c r="B10" s="234">
        <v>48</v>
      </c>
      <c r="C10" s="234">
        <v>30</v>
      </c>
      <c r="D10" s="234">
        <v>18</v>
      </c>
      <c r="E10" s="80"/>
    </row>
    <row r="11" spans="1:5" ht="14.25">
      <c r="A11" s="235" t="s">
        <v>243</v>
      </c>
      <c r="B11" s="234">
        <v>24</v>
      </c>
      <c r="C11" s="234">
        <v>10</v>
      </c>
      <c r="D11" s="234">
        <v>14</v>
      </c>
      <c r="E11" s="80"/>
    </row>
    <row r="12" spans="1:5" ht="14.25">
      <c r="A12" s="235" t="s">
        <v>244</v>
      </c>
      <c r="B12" s="234">
        <v>11</v>
      </c>
      <c r="C12" s="234">
        <v>6</v>
      </c>
      <c r="D12" s="234">
        <v>5</v>
      </c>
      <c r="E12" s="80"/>
    </row>
    <row r="13" spans="1:5" ht="14.25">
      <c r="A13" s="235" t="s">
        <v>245</v>
      </c>
      <c r="B13" s="234">
        <v>1</v>
      </c>
      <c r="C13" s="234">
        <v>1</v>
      </c>
      <c r="D13" s="234" t="s">
        <v>1</v>
      </c>
      <c r="E13" s="80"/>
    </row>
    <row r="14" spans="1:5" ht="14.25">
      <c r="A14" s="235" t="s">
        <v>246</v>
      </c>
      <c r="B14" s="234" t="s">
        <v>1</v>
      </c>
      <c r="C14" s="234" t="s">
        <v>1</v>
      </c>
      <c r="D14" s="234" t="s">
        <v>1</v>
      </c>
      <c r="E14" s="80"/>
    </row>
  </sheetData>
  <customSheetViews>
    <customSheetView guid="{3FB9FB02-A7E5-4F69-B0B2-D91D85FEF9AA}" scale="120">
      <selection activeCell="B4" sqref="B4:D14"/>
      <pageMargins left="0.51181102362204722" right="0.5118110236220472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B4" sqref="B4:D14"/>
      <pageMargins left="0.7" right="0.7" top="0.75" bottom="0.75" header="0.3" footer="0.3"/>
      <pageSetup paperSize="9" orientation="portrait"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D14"/>
      <pageMargins left="0.7" right="0.7" top="0.75" bottom="0.75" header="0.3" footer="0.3"/>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4"/>
      <pageMargins left="0.7" right="0.7" top="0.75" bottom="0.75" header="0.3" footer="0.3"/>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4"/>
      <pageMargins left="0.7" right="0.7" top="0.75" bottom="0.75" header="0.3" footer="0.3"/>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B4" sqref="B4:D14"/>
      <pageMargins left="0.7" right="0.7" top="0.75" bottom="0.75" header="0.3" footer="0.3"/>
      <pageSetup paperSize="9" orientation="portrait" r:id="rId6"/>
      <headerFooter>
        <oddHeader>&amp;L&amp;"Arial,Regular"&amp;12Education</oddHeader>
        <oddFooter>&amp;C&amp;"Arial,Regular"&amp;8Page &amp;P of &amp;N&amp;L&amp;"Arial,Regular"&amp;8Statistical Yearbook of Republika Srpska 2016</oddFooter>
      </headerFooter>
    </customSheetView>
  </customSheetViews>
  <hyperlinks>
    <hyperlink ref="D2" location="'List of tables'!A1" display="List of tables"/>
  </hyperlinks>
  <pageMargins left="0.51181102362204722" right="0.51181102362204722"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oddFooter>
  </headerFooter>
</worksheet>
</file>

<file path=xl/worksheets/sheet25.xml><?xml version="1.0" encoding="utf-8"?>
<worksheet xmlns="http://schemas.openxmlformats.org/spreadsheetml/2006/main" xmlns:r="http://schemas.openxmlformats.org/officeDocument/2006/relationships">
  <dimension ref="A1:E14"/>
  <sheetViews>
    <sheetView zoomScale="120" zoomScaleNormal="120" workbookViewId="0">
      <selection activeCell="J18" sqref="J18"/>
    </sheetView>
  </sheetViews>
  <sheetFormatPr defaultColWidth="9.140625" defaultRowHeight="12"/>
  <cols>
    <col min="1" max="1" width="11.5703125" style="223" customWidth="1"/>
    <col min="2" max="4" width="10.140625" style="223" customWidth="1"/>
    <col min="5" max="8" width="7.28515625" style="223" customWidth="1"/>
    <col min="9" max="16384" width="9.140625" style="223"/>
  </cols>
  <sheetData>
    <row r="1" spans="1:5">
      <c r="A1" s="222" t="s">
        <v>271</v>
      </c>
    </row>
    <row r="2" spans="1:5" ht="12.75" thickBot="1">
      <c r="D2" s="5" t="s">
        <v>122</v>
      </c>
    </row>
    <row r="3" spans="1:5" ht="19.5" customHeight="1" thickTop="1">
      <c r="A3" s="230"/>
      <c r="B3" s="231" t="s">
        <v>39</v>
      </c>
      <c r="C3" s="231" t="s">
        <v>181</v>
      </c>
      <c r="D3" s="232" t="s">
        <v>182</v>
      </c>
      <c r="E3" s="80"/>
    </row>
    <row r="4" spans="1:5" ht="14.25">
      <c r="A4" s="233" t="s">
        <v>40</v>
      </c>
      <c r="B4" s="266">
        <v>84</v>
      </c>
      <c r="C4" s="267">
        <v>50</v>
      </c>
      <c r="D4" s="267">
        <v>34</v>
      </c>
      <c r="E4" s="80"/>
    </row>
    <row r="5" spans="1:5" ht="14.25">
      <c r="A5" s="235" t="s">
        <v>247</v>
      </c>
      <c r="B5" s="268">
        <v>23</v>
      </c>
      <c r="C5" s="269">
        <v>12</v>
      </c>
      <c r="D5" s="269">
        <v>11</v>
      </c>
      <c r="E5" s="80"/>
    </row>
    <row r="6" spans="1:5" ht="14.25">
      <c r="A6" s="235" t="s">
        <v>76</v>
      </c>
      <c r="B6" s="268">
        <v>18</v>
      </c>
      <c r="C6" s="269">
        <v>9</v>
      </c>
      <c r="D6" s="269">
        <v>9</v>
      </c>
      <c r="E6" s="80"/>
    </row>
    <row r="7" spans="1:5" ht="14.25">
      <c r="A7" s="235" t="s">
        <v>240</v>
      </c>
      <c r="B7" s="268">
        <v>13</v>
      </c>
      <c r="C7" s="269">
        <v>9</v>
      </c>
      <c r="D7" s="269">
        <v>4</v>
      </c>
      <c r="E7" s="80"/>
    </row>
    <row r="8" spans="1:5" ht="14.25">
      <c r="A8" s="235" t="s">
        <v>241</v>
      </c>
      <c r="B8" s="268">
        <v>9</v>
      </c>
      <c r="C8" s="269">
        <v>6</v>
      </c>
      <c r="D8" s="269">
        <v>3</v>
      </c>
      <c r="E8" s="80"/>
    </row>
    <row r="9" spans="1:5" ht="14.25">
      <c r="A9" s="235" t="s">
        <v>242</v>
      </c>
      <c r="B9" s="268">
        <v>6</v>
      </c>
      <c r="C9" s="269">
        <v>3</v>
      </c>
      <c r="D9" s="269">
        <v>3</v>
      </c>
      <c r="E9" s="80"/>
    </row>
    <row r="10" spans="1:5" ht="14.25">
      <c r="A10" s="235" t="s">
        <v>243</v>
      </c>
      <c r="B10" s="268">
        <v>10</v>
      </c>
      <c r="C10" s="269">
        <v>6</v>
      </c>
      <c r="D10" s="269">
        <v>4</v>
      </c>
      <c r="E10" s="80"/>
    </row>
    <row r="11" spans="1:5" ht="14.25">
      <c r="A11" s="235" t="s">
        <v>244</v>
      </c>
      <c r="B11" s="268">
        <v>3</v>
      </c>
      <c r="C11" s="269">
        <v>3</v>
      </c>
      <c r="D11" s="269" t="s">
        <v>1</v>
      </c>
      <c r="E11" s="80"/>
    </row>
    <row r="12" spans="1:5" ht="14.25">
      <c r="A12" s="235" t="s">
        <v>245</v>
      </c>
      <c r="B12" s="268">
        <v>2</v>
      </c>
      <c r="C12" s="269">
        <v>2</v>
      </c>
      <c r="D12" s="269" t="s">
        <v>1</v>
      </c>
      <c r="E12" s="80"/>
    </row>
    <row r="13" spans="1:5" ht="14.25">
      <c r="A13" s="235" t="s">
        <v>246</v>
      </c>
      <c r="B13" s="268" t="s">
        <v>1</v>
      </c>
      <c r="C13" s="269" t="s">
        <v>1</v>
      </c>
      <c r="D13" s="269" t="s">
        <v>1</v>
      </c>
      <c r="E13" s="80"/>
    </row>
    <row r="14" spans="1:5">
      <c r="B14" s="225"/>
      <c r="C14" s="225"/>
      <c r="D14" s="225"/>
    </row>
  </sheetData>
  <customSheetViews>
    <customSheetView guid="{3FB9FB02-A7E5-4F69-B0B2-D91D85FEF9AA}" scale="120">
      <selection activeCell="B4" sqref="B4:D14"/>
      <pageMargins left="0.70866141732283472" right="0.70866141732283472"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20">
      <selection activeCell="B4" sqref="B4:D13"/>
      <pageMargins left="0.70866141732283472" right="0.7086614173228347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2016</oddFooter>
      </headerFooter>
    </customSheetView>
    <customSheetView guid="{FDC56E4B-E7CB-4144-926A-00E6F324B144}" scale="120" showPageBreaks="1">
      <selection activeCell="B4" sqref="B4:E16"/>
      <pageMargins left="0.70866141732283472" right="0.7086614173228347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20">
      <selection activeCell="B4" sqref="B4:D13"/>
      <pageMargins left="0.70866141732283472" right="0.70866141732283472" top="0.74803149606299213" bottom="0.74803149606299213" header="0.31496062992125984" footer="0.31496062992125984"/>
      <pageSetup paperSize="9" orientation="portrait" r:id="rId4"/>
      <headerFooter>
        <oddHeader>&amp;L&amp;"Arial,Regular"&amp;12Education</oddHeader>
        <oddFooter>&amp;C&amp;"Arial,Regular"&amp;8Page &amp;P of &amp;N&amp;L&amp;"Arial,Regular"&amp;8Statistical Yearbook of Republika Srpska 2016</oddFooter>
      </headerFooter>
    </customSheetView>
    <customSheetView guid="{384080B8-19D4-4A62-AB95-5F5001F14194}" scale="120">
      <selection activeCell="B4" sqref="B4:D13"/>
      <pageMargins left="0.70866141732283472" right="0.70866141732283472" top="0.74803149606299213" bottom="0.74803149606299213" header="0.31496062992125984" footer="0.31496062992125984"/>
      <pageSetup paperSize="9" orientation="portrait" r:id="rId5"/>
      <headerFooter>
        <oddHeader>&amp;L&amp;"Arial,Regular"&amp;12Education</oddHeader>
        <oddFooter>&amp;C&amp;"Arial,Regular"&amp;8Page &amp;P of &amp;N&amp;L&amp;"Arial,Regular"&amp;8Statistical Yearbook of Republika Srpska 2016</oddFooter>
      </headerFooter>
    </customSheetView>
    <customSheetView guid="{67202EC8-DC93-4CA3-8C86-1DB97339CB1F}" scale="120">
      <selection activeCell="B4" sqref="B4:D13"/>
      <pageMargins left="0.70866141732283472" right="0.7086614173228347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2016</oddFooter>
      </headerFooter>
    </customSheetView>
  </customSheetViews>
  <hyperlinks>
    <hyperlink ref="D2" location="'List of tables'!A1" display="List of tables"/>
  </hyperlinks>
  <pageMargins left="0.70866141732283472" right="0.70866141732283472"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oddFooter>
  </headerFooter>
</worksheet>
</file>

<file path=xl/worksheets/sheet26.xml><?xml version="1.0" encoding="utf-8"?>
<worksheet xmlns="http://schemas.openxmlformats.org/spreadsheetml/2006/main" xmlns:r="http://schemas.openxmlformats.org/officeDocument/2006/relationships">
  <sheetPr codeName="Sheet22"/>
  <dimension ref="A1:L15"/>
  <sheetViews>
    <sheetView zoomScale="130" zoomScaleNormal="130" workbookViewId="0">
      <pane ySplit="4" topLeftCell="A6" activePane="bottomLeft" state="frozen"/>
      <selection pane="bottomLeft" activeCell="F18" sqref="F18"/>
    </sheetView>
  </sheetViews>
  <sheetFormatPr defaultColWidth="9.140625" defaultRowHeight="12"/>
  <cols>
    <col min="1" max="1" width="8" style="2" customWidth="1"/>
    <col min="2" max="5" width="9.85546875" style="2" customWidth="1"/>
    <col min="6" max="6" width="9.85546875" style="4" customWidth="1"/>
    <col min="7" max="7" width="9.8554687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259</v>
      </c>
      <c r="B1" s="2"/>
      <c r="C1" s="2"/>
      <c r="D1" s="2"/>
      <c r="E1" s="2"/>
      <c r="F1" s="2"/>
      <c r="I1" s="2"/>
      <c r="J1" s="2"/>
    </row>
    <row r="2" spans="1:12" ht="15" customHeight="1" thickBot="1">
      <c r="A2" s="7"/>
      <c r="G2" s="5" t="s">
        <v>122</v>
      </c>
      <c r="L2" s="2"/>
    </row>
    <row r="3" spans="1:12" s="3" customFormat="1" ht="29.25" customHeight="1" thickTop="1">
      <c r="A3" s="328"/>
      <c r="B3" s="280" t="s">
        <v>260</v>
      </c>
      <c r="C3" s="330"/>
      <c r="D3" s="287"/>
      <c r="E3" s="273" t="s">
        <v>87</v>
      </c>
      <c r="F3" s="273"/>
      <c r="G3" s="275"/>
      <c r="L3" s="6"/>
    </row>
    <row r="4" spans="1:12" s="3" customFormat="1" ht="21" customHeight="1">
      <c r="A4" s="329"/>
      <c r="B4" s="47" t="s">
        <v>34</v>
      </c>
      <c r="C4" s="47" t="s">
        <v>26</v>
      </c>
      <c r="D4" s="47" t="s">
        <v>27</v>
      </c>
      <c r="E4" s="47" t="s">
        <v>34</v>
      </c>
      <c r="F4" s="47" t="s">
        <v>26</v>
      </c>
      <c r="G4" s="48" t="s">
        <v>27</v>
      </c>
      <c r="L4" s="6"/>
    </row>
    <row r="5" spans="1:12" ht="17.100000000000001" customHeight="1">
      <c r="A5" s="26">
        <v>2006</v>
      </c>
      <c r="B5" s="49" t="s">
        <v>110</v>
      </c>
      <c r="C5" s="17">
        <v>38</v>
      </c>
      <c r="D5" s="17">
        <v>38</v>
      </c>
      <c r="E5" s="49" t="s">
        <v>112</v>
      </c>
      <c r="F5" s="17">
        <v>16</v>
      </c>
      <c r="G5" s="17">
        <v>10</v>
      </c>
    </row>
    <row r="6" spans="1:12" ht="17.100000000000001" customHeight="1">
      <c r="A6" s="26">
        <v>2007</v>
      </c>
      <c r="B6" s="49" t="s">
        <v>111</v>
      </c>
      <c r="C6" s="17">
        <v>50</v>
      </c>
      <c r="D6" s="17">
        <v>24</v>
      </c>
      <c r="E6" s="49" t="s">
        <v>113</v>
      </c>
      <c r="F6" s="17">
        <v>25</v>
      </c>
      <c r="G6" s="17">
        <v>8</v>
      </c>
    </row>
    <row r="7" spans="1:12" ht="17.100000000000001" customHeight="1">
      <c r="A7" s="26">
        <v>2008</v>
      </c>
      <c r="B7" s="119">
        <v>221</v>
      </c>
      <c r="C7" s="119">
        <v>91</v>
      </c>
      <c r="D7" s="119">
        <v>130</v>
      </c>
      <c r="E7" s="17">
        <v>57</v>
      </c>
      <c r="F7" s="17">
        <v>37</v>
      </c>
      <c r="G7" s="17">
        <v>20</v>
      </c>
    </row>
    <row r="8" spans="1:12" ht="17.100000000000001" customHeight="1">
      <c r="A8" s="26">
        <v>2009</v>
      </c>
      <c r="B8" s="37">
        <v>290</v>
      </c>
      <c r="C8" s="37">
        <v>113</v>
      </c>
      <c r="D8" s="37">
        <v>177</v>
      </c>
      <c r="E8" s="37">
        <v>57</v>
      </c>
      <c r="F8" s="37">
        <v>33</v>
      </c>
      <c r="G8" s="37">
        <v>24</v>
      </c>
    </row>
    <row r="9" spans="1:12" ht="17.100000000000001" customHeight="1">
      <c r="A9" s="26">
        <v>2010</v>
      </c>
      <c r="B9" s="8">
        <v>256</v>
      </c>
      <c r="C9" s="8">
        <v>126</v>
      </c>
      <c r="D9" s="13">
        <v>130</v>
      </c>
      <c r="E9" s="13">
        <v>65</v>
      </c>
      <c r="F9" s="8">
        <v>41</v>
      </c>
      <c r="G9" s="8">
        <v>24</v>
      </c>
    </row>
    <row r="10" spans="1:12" ht="17.100000000000001" customHeight="1">
      <c r="A10" s="26">
        <v>2011</v>
      </c>
      <c r="B10" s="76">
        <v>227</v>
      </c>
      <c r="C10" s="76">
        <v>117</v>
      </c>
      <c r="D10" s="69">
        <v>110</v>
      </c>
      <c r="E10" s="69">
        <v>49</v>
      </c>
      <c r="F10" s="76">
        <v>26</v>
      </c>
      <c r="G10" s="76">
        <v>23</v>
      </c>
    </row>
    <row r="11" spans="1:12" ht="17.100000000000001" customHeight="1">
      <c r="A11" s="26">
        <v>2012</v>
      </c>
      <c r="B11" s="76">
        <v>282</v>
      </c>
      <c r="C11" s="76">
        <v>134</v>
      </c>
      <c r="D11" s="69">
        <v>148</v>
      </c>
      <c r="E11" s="69">
        <v>67</v>
      </c>
      <c r="F11" s="76">
        <v>47</v>
      </c>
      <c r="G11" s="76">
        <v>20</v>
      </c>
    </row>
    <row r="12" spans="1:12" ht="17.100000000000001" customHeight="1">
      <c r="A12" s="26">
        <v>2013</v>
      </c>
      <c r="B12" s="157">
        <v>329</v>
      </c>
      <c r="C12" s="157">
        <v>180</v>
      </c>
      <c r="D12" s="145">
        <v>149</v>
      </c>
      <c r="E12" s="145">
        <v>60</v>
      </c>
      <c r="F12" s="157">
        <v>37</v>
      </c>
      <c r="G12" s="157">
        <v>23</v>
      </c>
    </row>
    <row r="13" spans="1:12" ht="17.100000000000001" customHeight="1">
      <c r="A13" s="26">
        <v>2014</v>
      </c>
      <c r="B13" s="157">
        <v>453</v>
      </c>
      <c r="C13" s="157">
        <v>224</v>
      </c>
      <c r="D13" s="145">
        <v>229</v>
      </c>
      <c r="E13" s="145">
        <v>69</v>
      </c>
      <c r="F13" s="157">
        <v>39</v>
      </c>
      <c r="G13" s="157">
        <v>30</v>
      </c>
    </row>
    <row r="14" spans="1:12" ht="17.100000000000001" customHeight="1">
      <c r="A14" s="26">
        <v>2015</v>
      </c>
      <c r="B14" s="157">
        <v>547</v>
      </c>
      <c r="C14" s="157">
        <v>257</v>
      </c>
      <c r="D14" s="145">
        <v>290</v>
      </c>
      <c r="E14" s="145">
        <v>52</v>
      </c>
      <c r="F14" s="157">
        <v>37</v>
      </c>
      <c r="G14" s="157">
        <v>15</v>
      </c>
    </row>
    <row r="15" spans="1:12" ht="17.100000000000001" customHeight="1">
      <c r="A15" s="26">
        <v>2016</v>
      </c>
      <c r="B15" s="157">
        <v>593</v>
      </c>
      <c r="C15" s="157">
        <v>275</v>
      </c>
      <c r="D15" s="157">
        <v>318</v>
      </c>
      <c r="E15" s="145">
        <v>47</v>
      </c>
      <c r="F15" s="145">
        <v>20</v>
      </c>
      <c r="G15" s="145">
        <v>27</v>
      </c>
    </row>
  </sheetData>
  <customSheetViews>
    <customSheetView guid="{3FB9FB02-A7E5-4F69-B0B2-D91D85FEF9AA}" scale="130">
      <pane ySplit="4" topLeftCell="A6" activePane="bottomLeft" state="frozen"/>
      <selection pane="bottomLeft" activeCell="F18" sqref="F18"/>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pane ySplit="4"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6"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6" activePane="bottomLeft" state="frozen"/>
      <selection pane="bottomLeft" activeCell="B14" sqref="B14"/>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27.xml><?xml version="1.0" encoding="utf-8"?>
<worksheet xmlns="http://schemas.openxmlformats.org/spreadsheetml/2006/main" xmlns:r="http://schemas.openxmlformats.org/officeDocument/2006/relationships">
  <sheetPr codeName="Sheet23"/>
  <dimension ref="A1:L12"/>
  <sheetViews>
    <sheetView zoomScale="130" zoomScaleNormal="130" workbookViewId="0">
      <pane ySplit="4" topLeftCell="A5" activePane="bottomLeft" state="frozen"/>
      <selection pane="bottomLeft" activeCell="B5" sqref="B5:G12"/>
    </sheetView>
  </sheetViews>
  <sheetFormatPr defaultColWidth="9.140625" defaultRowHeight="12"/>
  <cols>
    <col min="1" max="1" width="31.42578125" style="2" customWidth="1"/>
    <col min="2" max="5" width="9.85546875" style="2" customWidth="1"/>
    <col min="6" max="6" width="9.85546875" style="4" customWidth="1"/>
    <col min="7" max="7" width="9.8554687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272</v>
      </c>
      <c r="B1" s="2"/>
      <c r="C1" s="2"/>
      <c r="D1" s="2"/>
      <c r="E1" s="2"/>
      <c r="F1" s="2"/>
      <c r="I1" s="2"/>
      <c r="J1" s="2"/>
    </row>
    <row r="2" spans="1:12" ht="15" customHeight="1" thickBot="1">
      <c r="A2" s="7"/>
      <c r="G2" s="5" t="s">
        <v>122</v>
      </c>
      <c r="L2" s="2"/>
    </row>
    <row r="3" spans="1:12" s="3" customFormat="1" ht="29.25" customHeight="1" thickTop="1">
      <c r="A3" s="328" t="s">
        <v>79</v>
      </c>
      <c r="B3" s="280" t="s">
        <v>260</v>
      </c>
      <c r="C3" s="330"/>
      <c r="D3" s="287"/>
      <c r="E3" s="273" t="s">
        <v>87</v>
      </c>
      <c r="F3" s="273"/>
      <c r="G3" s="275"/>
      <c r="L3" s="6"/>
    </row>
    <row r="4" spans="1:12" s="3" customFormat="1" ht="21" customHeight="1">
      <c r="A4" s="329"/>
      <c r="B4" s="47" t="s">
        <v>34</v>
      </c>
      <c r="C4" s="47" t="s">
        <v>26</v>
      </c>
      <c r="D4" s="47" t="s">
        <v>27</v>
      </c>
      <c r="E4" s="47" t="s">
        <v>34</v>
      </c>
      <c r="F4" s="47" t="s">
        <v>26</v>
      </c>
      <c r="G4" s="48" t="s">
        <v>27</v>
      </c>
      <c r="L4" s="6"/>
    </row>
    <row r="5" spans="1:12" ht="15" customHeight="1">
      <c r="A5" s="50" t="s">
        <v>40</v>
      </c>
      <c r="B5" s="270">
        <v>593</v>
      </c>
      <c r="C5" s="271">
        <v>275</v>
      </c>
      <c r="D5" s="271">
        <v>318</v>
      </c>
      <c r="E5" s="271">
        <v>47</v>
      </c>
      <c r="F5" s="271">
        <v>27</v>
      </c>
      <c r="G5" s="271">
        <v>20</v>
      </c>
    </row>
    <row r="6" spans="1:12" ht="15" customHeight="1">
      <c r="A6" s="51" t="s">
        <v>80</v>
      </c>
      <c r="B6" s="271">
        <v>28</v>
      </c>
      <c r="C6" s="271">
        <v>13</v>
      </c>
      <c r="D6" s="271">
        <v>15</v>
      </c>
      <c r="E6" s="271">
        <v>3</v>
      </c>
      <c r="F6" s="271">
        <v>1</v>
      </c>
      <c r="G6" s="271">
        <v>2</v>
      </c>
    </row>
    <row r="7" spans="1:12" ht="15" customHeight="1">
      <c r="A7" s="51" t="s">
        <v>135</v>
      </c>
      <c r="B7" s="271">
        <v>68</v>
      </c>
      <c r="C7" s="271">
        <v>43</v>
      </c>
      <c r="D7" s="271">
        <v>25</v>
      </c>
      <c r="E7" s="271">
        <v>10</v>
      </c>
      <c r="F7" s="271">
        <v>7</v>
      </c>
      <c r="G7" s="271">
        <v>3</v>
      </c>
    </row>
    <row r="8" spans="1:12" ht="15" customHeight="1">
      <c r="A8" s="51" t="s">
        <v>134</v>
      </c>
      <c r="B8" s="271">
        <v>110</v>
      </c>
      <c r="C8" s="271">
        <v>34</v>
      </c>
      <c r="D8" s="271">
        <v>76</v>
      </c>
      <c r="E8" s="271" t="s">
        <v>1</v>
      </c>
      <c r="F8" s="271" t="s">
        <v>1</v>
      </c>
      <c r="G8" s="271" t="s">
        <v>1</v>
      </c>
    </row>
    <row r="9" spans="1:12" ht="15" customHeight="1">
      <c r="A9" s="51" t="s">
        <v>129</v>
      </c>
      <c r="B9" s="271">
        <v>22</v>
      </c>
      <c r="C9" s="271">
        <v>11</v>
      </c>
      <c r="D9" s="271">
        <v>11</v>
      </c>
      <c r="E9" s="271">
        <v>3</v>
      </c>
      <c r="F9" s="271">
        <v>1</v>
      </c>
      <c r="G9" s="271">
        <v>2</v>
      </c>
    </row>
    <row r="10" spans="1:12" ht="15" customHeight="1">
      <c r="A10" s="51" t="s">
        <v>83</v>
      </c>
      <c r="B10" s="271">
        <v>230</v>
      </c>
      <c r="C10" s="271">
        <v>126</v>
      </c>
      <c r="D10" s="271">
        <v>104</v>
      </c>
      <c r="E10" s="271">
        <v>23</v>
      </c>
      <c r="F10" s="271">
        <v>14</v>
      </c>
      <c r="G10" s="271">
        <v>9</v>
      </c>
    </row>
    <row r="11" spans="1:12" ht="15" customHeight="1">
      <c r="A11" s="51" t="s">
        <v>139</v>
      </c>
      <c r="B11" s="271">
        <v>53</v>
      </c>
      <c r="C11" s="271">
        <v>12</v>
      </c>
      <c r="D11" s="271">
        <v>41</v>
      </c>
      <c r="E11" s="271">
        <v>2</v>
      </c>
      <c r="F11" s="271">
        <v>2</v>
      </c>
      <c r="G11" s="272" t="s">
        <v>1</v>
      </c>
    </row>
    <row r="12" spans="1:12">
      <c r="A12" s="51" t="s">
        <v>84</v>
      </c>
      <c r="B12" s="271">
        <v>82</v>
      </c>
      <c r="C12" s="271">
        <v>36</v>
      </c>
      <c r="D12" s="271">
        <v>46</v>
      </c>
      <c r="E12" s="271">
        <v>6</v>
      </c>
      <c r="F12" s="271">
        <v>2</v>
      </c>
      <c r="G12" s="271">
        <v>4</v>
      </c>
    </row>
  </sheetData>
  <customSheetViews>
    <customSheetView guid="{3FB9FB02-A7E5-4F69-B0B2-D91D85FEF9AA}" scale="130">
      <pane ySplit="4" topLeftCell="A5" activePane="bottomLeft" state="frozen"/>
      <selection pane="bottomLeft" activeCell="E10" sqref="E10"/>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4" topLeftCell="A5" activePane="bottomLeft" state="frozen"/>
      <selection pane="bottomLeft" activeCell="A11" sqref="A11"/>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E19" sqref="E19"/>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5" sqref="A5"/>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D28" sqref="D28"/>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4" topLeftCell="A5" activePane="bottomLeft" state="frozen"/>
      <selection pane="bottomLeft" activeCell="D28" sqref="D28"/>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4" topLeftCell="A5" activePane="bottomLeft" state="frozen"/>
      <selection pane="bottomLeft" activeCell="F17" sqref="F17"/>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4" topLeftCell="A5" activePane="bottomLeft" state="frozen"/>
      <selection pane="bottomLeft" activeCell="A11" sqref="A11"/>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4" topLeftCell="A5" activePane="bottomLeft" state="frozen"/>
      <selection pane="bottomLeft" activeCell="A15" sqref="A15"/>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B3:D3"/>
    <mergeCell ref="E3:G3"/>
  </mergeCell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28.xml><?xml version="1.0" encoding="utf-8"?>
<worksheet xmlns="http://schemas.openxmlformats.org/spreadsheetml/2006/main" xmlns:r="http://schemas.openxmlformats.org/officeDocument/2006/relationships">
  <sheetPr codeName="Sheet24"/>
  <dimension ref="A1:L15"/>
  <sheetViews>
    <sheetView zoomScale="130" zoomScaleNormal="100" workbookViewId="0">
      <pane ySplit="3" topLeftCell="A4" activePane="bottomLeft" state="frozen"/>
      <selection pane="bottomLeft" activeCell="C21" sqref="C21"/>
    </sheetView>
  </sheetViews>
  <sheetFormatPr defaultColWidth="9.140625" defaultRowHeight="12"/>
  <cols>
    <col min="1" max="1" width="12" style="2" customWidth="1"/>
    <col min="2" max="2" width="10.85546875" style="2" customWidth="1"/>
    <col min="3" max="4" width="13.140625" style="2" customWidth="1"/>
    <col min="5" max="5" width="10.85546875" style="2" customWidth="1"/>
    <col min="6" max="6" width="10.85546875" style="4" customWidth="1"/>
    <col min="7" max="7" width="15.42578125" style="2" customWidth="1"/>
    <col min="8" max="10" width="8.7109375" style="2" customWidth="1"/>
    <col min="11" max="11" width="13" style="2" customWidth="1"/>
    <col min="12" max="12" width="9.140625" style="4" customWidth="1"/>
    <col min="13" max="13" width="10.7109375" style="2" customWidth="1"/>
    <col min="14" max="16384" width="9.140625" style="2"/>
  </cols>
  <sheetData>
    <row r="1" spans="1:12" s="3" customFormat="1">
      <c r="A1" s="15" t="s">
        <v>237</v>
      </c>
      <c r="B1" s="2"/>
      <c r="C1" s="2"/>
      <c r="D1" s="2"/>
      <c r="E1" s="2"/>
      <c r="F1" s="2"/>
      <c r="I1" s="2"/>
      <c r="J1" s="2"/>
    </row>
    <row r="2" spans="1:12" ht="15" customHeight="1" thickBot="1">
      <c r="A2" s="7"/>
      <c r="E2" s="5" t="s">
        <v>122</v>
      </c>
      <c r="F2" s="5"/>
      <c r="L2" s="2"/>
    </row>
    <row r="3" spans="1:12" ht="53.25" customHeight="1" thickTop="1">
      <c r="A3" s="34"/>
      <c r="B3" s="30" t="s">
        <v>39</v>
      </c>
      <c r="C3" s="30" t="s">
        <v>85</v>
      </c>
      <c r="D3" s="30" t="s">
        <v>86</v>
      </c>
      <c r="E3" s="32" t="s">
        <v>59</v>
      </c>
      <c r="F3" s="46"/>
      <c r="G3" s="46"/>
    </row>
    <row r="4" spans="1:12" ht="15" customHeight="1">
      <c r="A4" s="18" t="s">
        <v>21</v>
      </c>
      <c r="B4" s="10">
        <v>2607</v>
      </c>
      <c r="C4" s="10">
        <v>2213</v>
      </c>
      <c r="D4" s="10">
        <v>367</v>
      </c>
      <c r="E4" s="10">
        <v>27</v>
      </c>
      <c r="F4" s="14"/>
      <c r="G4" s="14"/>
      <c r="H4" s="10"/>
      <c r="I4" s="10"/>
      <c r="J4" s="9"/>
      <c r="K4" s="10"/>
      <c r="L4" s="2"/>
    </row>
    <row r="5" spans="1:12" ht="15" customHeight="1">
      <c r="A5" s="18" t="s">
        <v>22</v>
      </c>
      <c r="B5" s="10">
        <v>2614</v>
      </c>
      <c r="C5" s="10">
        <v>2120</v>
      </c>
      <c r="D5" s="10">
        <v>466</v>
      </c>
      <c r="E5" s="10">
        <v>28</v>
      </c>
      <c r="F5" s="14"/>
      <c r="G5" s="14"/>
      <c r="H5" s="10"/>
      <c r="I5" s="10"/>
      <c r="J5" s="9"/>
      <c r="K5" s="10"/>
      <c r="L5" s="2"/>
    </row>
    <row r="6" spans="1:12" ht="15" customHeight="1">
      <c r="A6" s="18" t="s">
        <v>23</v>
      </c>
      <c r="B6" s="10">
        <v>2456</v>
      </c>
      <c r="C6" s="10">
        <v>1904</v>
      </c>
      <c r="D6" s="10">
        <v>528</v>
      </c>
      <c r="E6" s="10">
        <v>24</v>
      </c>
      <c r="F6" s="14"/>
      <c r="G6" s="14"/>
      <c r="H6" s="10"/>
      <c r="I6" s="10"/>
      <c r="J6" s="9"/>
      <c r="K6" s="10"/>
      <c r="L6" s="2"/>
    </row>
    <row r="7" spans="1:12" ht="15" customHeight="1">
      <c r="A7" s="18" t="s">
        <v>127</v>
      </c>
      <c r="B7" s="10">
        <v>2617</v>
      </c>
      <c r="C7" s="10">
        <v>1909</v>
      </c>
      <c r="D7" s="10">
        <v>684</v>
      </c>
      <c r="E7" s="10">
        <v>24</v>
      </c>
      <c r="F7" s="14"/>
      <c r="G7" s="14"/>
      <c r="H7" s="10"/>
      <c r="I7" s="10"/>
      <c r="J7" s="9"/>
      <c r="K7" s="10"/>
      <c r="L7" s="2"/>
    </row>
    <row r="8" spans="1:12" ht="15" customHeight="1">
      <c r="A8" s="72" t="s">
        <v>136</v>
      </c>
      <c r="B8" s="97">
        <v>2724</v>
      </c>
      <c r="C8" s="97">
        <v>2123</v>
      </c>
      <c r="D8" s="97">
        <v>578</v>
      </c>
      <c r="E8" s="97">
        <v>23</v>
      </c>
      <c r="F8" s="14"/>
      <c r="G8" s="14"/>
      <c r="H8" s="10"/>
      <c r="I8" s="10"/>
      <c r="J8" s="9"/>
      <c r="K8" s="10"/>
      <c r="L8" s="2"/>
    </row>
    <row r="9" spans="1:12" ht="15" customHeight="1">
      <c r="A9" s="72" t="s">
        <v>153</v>
      </c>
      <c r="B9" s="97">
        <v>2789</v>
      </c>
      <c r="C9" s="97">
        <v>2070</v>
      </c>
      <c r="D9" s="97">
        <v>695</v>
      </c>
      <c r="E9" s="75">
        <v>24</v>
      </c>
      <c r="F9" s="14"/>
      <c r="G9" s="14"/>
      <c r="H9" s="10"/>
      <c r="I9" s="10"/>
      <c r="J9" s="9"/>
      <c r="K9" s="10"/>
      <c r="L9" s="2"/>
    </row>
    <row r="10" spans="1:12" ht="15" customHeight="1">
      <c r="A10" s="72" t="s">
        <v>161</v>
      </c>
      <c r="B10" s="141">
        <v>2802</v>
      </c>
      <c r="C10" s="141">
        <v>2074</v>
      </c>
      <c r="D10" s="141">
        <v>705</v>
      </c>
      <c r="E10" s="141">
        <v>23</v>
      </c>
      <c r="F10" s="14"/>
      <c r="G10" s="14"/>
      <c r="H10" s="10"/>
      <c r="I10" s="10"/>
      <c r="J10" s="9"/>
      <c r="K10" s="10"/>
      <c r="L10" s="2"/>
    </row>
    <row r="11" spans="1:12" ht="15" customHeight="1">
      <c r="A11" s="214" t="s">
        <v>238</v>
      </c>
      <c r="B11" s="141">
        <v>2821</v>
      </c>
      <c r="C11" s="141">
        <v>2100</v>
      </c>
      <c r="D11" s="141">
        <v>721</v>
      </c>
      <c r="E11" s="154" t="s">
        <v>1</v>
      </c>
      <c r="F11" s="14"/>
      <c r="G11" s="14"/>
      <c r="H11" s="10"/>
      <c r="I11" s="10"/>
      <c r="J11" s="9"/>
      <c r="K11" s="10"/>
      <c r="L11" s="2"/>
    </row>
    <row r="12" spans="1:12" s="67" customFormat="1" ht="15" customHeight="1">
      <c r="A12" s="214" t="s">
        <v>255</v>
      </c>
      <c r="B12" s="141">
        <v>2833</v>
      </c>
      <c r="C12" s="141">
        <v>2078</v>
      </c>
      <c r="D12" s="141">
        <v>755</v>
      </c>
      <c r="E12" s="154" t="s">
        <v>1</v>
      </c>
      <c r="F12" s="100"/>
      <c r="G12" s="97"/>
      <c r="H12" s="97"/>
      <c r="I12" s="74"/>
      <c r="J12" s="97"/>
    </row>
    <row r="13" spans="1:12" s="67" customFormat="1" ht="15" customHeight="1">
      <c r="A13" s="214" t="s">
        <v>264</v>
      </c>
      <c r="B13" s="141">
        <f>SUM(C13:D13)</f>
        <v>2924</v>
      </c>
      <c r="C13" s="141">
        <v>2140</v>
      </c>
      <c r="D13" s="141">
        <v>784</v>
      </c>
      <c r="E13" s="154" t="s">
        <v>1</v>
      </c>
      <c r="F13" s="100"/>
      <c r="G13" s="97"/>
      <c r="H13" s="97"/>
      <c r="I13" s="74"/>
      <c r="J13" s="97"/>
    </row>
    <row r="15" spans="1:12" ht="48.75" customHeight="1">
      <c r="A15" s="319" t="s">
        <v>229</v>
      </c>
      <c r="B15" s="319"/>
      <c r="C15" s="319"/>
      <c r="D15" s="319"/>
      <c r="E15" s="319"/>
    </row>
  </sheetData>
  <customSheetViews>
    <customSheetView guid="{3FB9FB02-A7E5-4F69-B0B2-D91D85FEF9AA}" scale="130">
      <pane ySplit="3" topLeftCell="A4" activePane="bottomLeft" state="frozen"/>
      <selection pane="bottomLeft" activeCell="C21" sqref="C21"/>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3" topLeftCell="A4" activePane="bottomLeft" state="frozen"/>
      <selection pane="bottomLeft" activeCell="B15" sqref="B15"/>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3" topLeftCell="A4" activePane="bottomLeft" state="frozen"/>
      <selection pane="bottomLeft" activeCell="B13" sqref="B13"/>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3" topLeftCell="A4" activePane="bottomLeft" state="frozen"/>
      <selection pane="bottomLeft" activeCell="C12" sqref="C12"/>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130">
      <pane ySplit="3" topLeftCell="A4" activePane="bottomLeft" state="frozen"/>
      <selection pane="bottomLeft" activeCell="E2" sqref="E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130">
      <pane ySplit="3" topLeftCell="A4" activePane="bottomLeft" state="frozen"/>
      <selection pane="bottomLeft" activeCell="C13" sqref="C13"/>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1">
    <mergeCell ref="A15:E15"/>
  </mergeCells>
  <phoneticPr fontId="19" type="noConversion"/>
  <hyperlinks>
    <hyperlink ref="E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29.xml><?xml version="1.0" encoding="utf-8"?>
<worksheet xmlns="http://schemas.openxmlformats.org/spreadsheetml/2006/main" xmlns:r="http://schemas.openxmlformats.org/officeDocument/2006/relationships">
  <sheetPr codeName="Sheet25"/>
  <dimension ref="A1:P15"/>
  <sheetViews>
    <sheetView zoomScaleNormal="100" workbookViewId="0">
      <selection activeCell="A16" sqref="A16"/>
    </sheetView>
  </sheetViews>
  <sheetFormatPr defaultColWidth="9.140625"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236</v>
      </c>
      <c r="B1" s="2"/>
      <c r="C1" s="2"/>
      <c r="D1" s="2"/>
      <c r="E1" s="2"/>
      <c r="F1" s="2"/>
      <c r="G1" s="2"/>
      <c r="H1" s="2"/>
      <c r="I1" s="2"/>
      <c r="J1" s="2"/>
    </row>
    <row r="2" spans="1:16" ht="15" customHeight="1" thickBot="1">
      <c r="A2" s="7"/>
      <c r="G2" s="2"/>
      <c r="L2" s="2"/>
      <c r="N2" s="5" t="s">
        <v>122</v>
      </c>
    </row>
    <row r="3" spans="1:16" s="19" customFormat="1" ht="21" customHeight="1" thickTop="1">
      <c r="A3" s="287"/>
      <c r="B3" s="274" t="s">
        <v>30</v>
      </c>
      <c r="C3" s="274" t="s">
        <v>89</v>
      </c>
      <c r="D3" s="274"/>
      <c r="E3" s="274"/>
      <c r="F3" s="331" t="s">
        <v>90</v>
      </c>
      <c r="G3" s="331"/>
      <c r="H3" s="331"/>
      <c r="I3" s="331"/>
      <c r="J3" s="331"/>
      <c r="K3" s="331"/>
      <c r="L3" s="331"/>
      <c r="M3" s="331"/>
      <c r="N3" s="332"/>
    </row>
    <row r="4" spans="1:16" s="19" customFormat="1" ht="21" customHeight="1">
      <c r="A4" s="335"/>
      <c r="B4" s="276"/>
      <c r="C4" s="276" t="s">
        <v>25</v>
      </c>
      <c r="D4" s="276" t="s">
        <v>26</v>
      </c>
      <c r="E4" s="276" t="s">
        <v>27</v>
      </c>
      <c r="F4" s="276" t="s">
        <v>91</v>
      </c>
      <c r="G4" s="276"/>
      <c r="H4" s="276"/>
      <c r="I4" s="276" t="s">
        <v>92</v>
      </c>
      <c r="J4" s="276"/>
      <c r="K4" s="276"/>
      <c r="L4" s="333" t="s">
        <v>93</v>
      </c>
      <c r="M4" s="333"/>
      <c r="N4" s="334"/>
    </row>
    <row r="5" spans="1:16" s="19" customFormat="1" ht="21" customHeight="1">
      <c r="A5" s="335"/>
      <c r="B5" s="276"/>
      <c r="C5" s="276"/>
      <c r="D5" s="276"/>
      <c r="E5" s="276"/>
      <c r="F5" s="42" t="s">
        <v>34</v>
      </c>
      <c r="G5" s="42" t="s">
        <v>26</v>
      </c>
      <c r="H5" s="42" t="s">
        <v>27</v>
      </c>
      <c r="I5" s="42" t="s">
        <v>34</v>
      </c>
      <c r="J5" s="42" t="s">
        <v>26</v>
      </c>
      <c r="K5" s="42" t="s">
        <v>27</v>
      </c>
      <c r="L5" s="42" t="s">
        <v>34</v>
      </c>
      <c r="M5" s="42" t="s">
        <v>26</v>
      </c>
      <c r="N5" s="52" t="s">
        <v>27</v>
      </c>
    </row>
    <row r="6" spans="1:16" ht="18" customHeight="1">
      <c r="A6" s="43">
        <v>2007</v>
      </c>
      <c r="B6" s="9">
        <v>12</v>
      </c>
      <c r="C6" s="9">
        <v>2713</v>
      </c>
      <c r="D6" s="9">
        <v>1248</v>
      </c>
      <c r="E6" s="9">
        <v>1465</v>
      </c>
      <c r="F6" s="9">
        <v>11</v>
      </c>
      <c r="G6" s="9">
        <v>9</v>
      </c>
      <c r="H6" s="9">
        <v>2</v>
      </c>
      <c r="I6" s="9">
        <v>339</v>
      </c>
      <c r="J6" s="9">
        <v>214</v>
      </c>
      <c r="K6" s="9">
        <v>125</v>
      </c>
      <c r="L6" s="9">
        <v>2363</v>
      </c>
      <c r="M6" s="9">
        <v>1025</v>
      </c>
      <c r="N6" s="9">
        <v>1338</v>
      </c>
      <c r="O6" s="9"/>
      <c r="P6" s="10"/>
    </row>
    <row r="7" spans="1:16" ht="18" customHeight="1">
      <c r="A7" s="43">
        <v>2008</v>
      </c>
      <c r="B7" s="9">
        <v>13</v>
      </c>
      <c r="C7" s="9">
        <v>2887</v>
      </c>
      <c r="D7" s="9">
        <v>1359</v>
      </c>
      <c r="E7" s="9">
        <v>1528</v>
      </c>
      <c r="F7" s="9">
        <v>22</v>
      </c>
      <c r="G7" s="9">
        <v>19</v>
      </c>
      <c r="H7" s="9">
        <v>3</v>
      </c>
      <c r="I7" s="9">
        <v>433</v>
      </c>
      <c r="J7" s="9">
        <v>256</v>
      </c>
      <c r="K7" s="9">
        <v>177</v>
      </c>
      <c r="L7" s="9">
        <v>2432</v>
      </c>
      <c r="M7" s="9">
        <v>1084</v>
      </c>
      <c r="N7" s="9">
        <v>1348</v>
      </c>
      <c r="O7" s="9"/>
      <c r="P7" s="10"/>
    </row>
    <row r="8" spans="1:16" ht="18" customHeight="1">
      <c r="A8" s="43">
        <v>2009</v>
      </c>
      <c r="B8" s="9">
        <v>13</v>
      </c>
      <c r="C8" s="9">
        <v>2905</v>
      </c>
      <c r="D8" s="9">
        <v>1323</v>
      </c>
      <c r="E8" s="9">
        <v>1582</v>
      </c>
      <c r="F8" s="9">
        <v>14</v>
      </c>
      <c r="G8" s="9">
        <v>11</v>
      </c>
      <c r="H8" s="9">
        <v>3</v>
      </c>
      <c r="I8" s="9">
        <v>512</v>
      </c>
      <c r="J8" s="9">
        <v>310</v>
      </c>
      <c r="K8" s="9">
        <v>202</v>
      </c>
      <c r="L8" s="9">
        <v>2379</v>
      </c>
      <c r="M8" s="9">
        <v>1002</v>
      </c>
      <c r="N8" s="9">
        <v>1377</v>
      </c>
      <c r="O8" s="9"/>
      <c r="P8" s="10"/>
    </row>
    <row r="9" spans="1:16" ht="18" customHeight="1">
      <c r="A9" s="43">
        <v>2010</v>
      </c>
      <c r="B9" s="9">
        <v>13</v>
      </c>
      <c r="C9" s="9">
        <v>3055</v>
      </c>
      <c r="D9" s="9">
        <v>1472</v>
      </c>
      <c r="E9" s="9">
        <v>1583</v>
      </c>
      <c r="F9" s="9">
        <v>9</v>
      </c>
      <c r="G9" s="9">
        <v>7</v>
      </c>
      <c r="H9" s="9">
        <v>2</v>
      </c>
      <c r="I9" s="9">
        <v>574</v>
      </c>
      <c r="J9" s="9">
        <v>347</v>
      </c>
      <c r="K9" s="9">
        <v>227</v>
      </c>
      <c r="L9" s="9">
        <v>2472</v>
      </c>
      <c r="M9" s="9">
        <v>1118</v>
      </c>
      <c r="N9" s="9">
        <v>1354</v>
      </c>
      <c r="O9" s="9"/>
      <c r="P9" s="10"/>
    </row>
    <row r="10" spans="1:16" ht="18" customHeight="1">
      <c r="A10" s="43">
        <v>2011</v>
      </c>
      <c r="B10" s="9">
        <v>13</v>
      </c>
      <c r="C10" s="9">
        <v>3116</v>
      </c>
      <c r="D10" s="9">
        <v>1477</v>
      </c>
      <c r="E10" s="9">
        <v>1639</v>
      </c>
      <c r="F10" s="9">
        <v>10</v>
      </c>
      <c r="G10" s="9">
        <v>8</v>
      </c>
      <c r="H10" s="9">
        <v>2</v>
      </c>
      <c r="I10" s="9">
        <v>531</v>
      </c>
      <c r="J10" s="9">
        <v>303</v>
      </c>
      <c r="K10" s="9">
        <v>228</v>
      </c>
      <c r="L10" s="9">
        <v>2575</v>
      </c>
      <c r="M10" s="9">
        <v>1166</v>
      </c>
      <c r="N10" s="9">
        <v>1409</v>
      </c>
      <c r="O10" s="9"/>
      <c r="P10" s="10"/>
    </row>
    <row r="11" spans="1:16" ht="18" customHeight="1">
      <c r="A11" s="43">
        <v>2012</v>
      </c>
      <c r="B11" s="9">
        <v>13</v>
      </c>
      <c r="C11" s="9">
        <v>3252</v>
      </c>
      <c r="D11" s="9">
        <v>1484</v>
      </c>
      <c r="E11" s="9">
        <v>1768</v>
      </c>
      <c r="F11" s="9">
        <v>10</v>
      </c>
      <c r="G11" s="9">
        <v>8</v>
      </c>
      <c r="H11" s="9">
        <v>2</v>
      </c>
      <c r="I11" s="9">
        <v>543</v>
      </c>
      <c r="J11" s="9">
        <v>300</v>
      </c>
      <c r="K11" s="9">
        <v>243</v>
      </c>
      <c r="L11" s="9">
        <v>2699</v>
      </c>
      <c r="M11" s="9">
        <v>1176</v>
      </c>
      <c r="N11" s="9">
        <v>1523</v>
      </c>
      <c r="O11" s="9"/>
      <c r="P11" s="10"/>
    </row>
    <row r="12" spans="1:16" ht="18" customHeight="1">
      <c r="A12" s="43">
        <v>2013</v>
      </c>
      <c r="B12" s="74">
        <v>12</v>
      </c>
      <c r="C12" s="146">
        <v>3291</v>
      </c>
      <c r="D12" s="146">
        <v>1470</v>
      </c>
      <c r="E12" s="146">
        <v>1821</v>
      </c>
      <c r="F12" s="146" t="s">
        <v>1</v>
      </c>
      <c r="G12" s="146" t="s">
        <v>1</v>
      </c>
      <c r="H12" s="146" t="s">
        <v>1</v>
      </c>
      <c r="I12" s="146">
        <v>531</v>
      </c>
      <c r="J12" s="146">
        <v>272</v>
      </c>
      <c r="K12" s="146">
        <v>259</v>
      </c>
      <c r="L12" s="147">
        <v>2760</v>
      </c>
      <c r="M12" s="148">
        <v>1198</v>
      </c>
      <c r="N12" s="148">
        <v>1562</v>
      </c>
      <c r="O12" s="9"/>
      <c r="P12" s="10"/>
    </row>
    <row r="13" spans="1:16" ht="18" customHeight="1">
      <c r="A13" s="216">
        <v>2014</v>
      </c>
      <c r="B13" s="74">
        <v>13</v>
      </c>
      <c r="C13" s="146">
        <v>3342</v>
      </c>
      <c r="D13" s="146">
        <v>1456</v>
      </c>
      <c r="E13" s="146">
        <v>1886</v>
      </c>
      <c r="F13" s="146">
        <v>12</v>
      </c>
      <c r="G13" s="146">
        <v>9</v>
      </c>
      <c r="H13" s="146">
        <v>3</v>
      </c>
      <c r="I13" s="146">
        <v>572</v>
      </c>
      <c r="J13" s="146">
        <v>292</v>
      </c>
      <c r="K13" s="146">
        <v>280</v>
      </c>
      <c r="L13" s="147">
        <v>2758</v>
      </c>
      <c r="M13" s="148">
        <v>1155</v>
      </c>
      <c r="N13" s="148">
        <v>1603</v>
      </c>
      <c r="O13" s="9"/>
      <c r="P13" s="10"/>
    </row>
    <row r="14" spans="1:16" s="67" customFormat="1" ht="18" customHeight="1">
      <c r="A14" s="216">
        <v>2015</v>
      </c>
      <c r="B14" s="74">
        <v>13</v>
      </c>
      <c r="C14" s="146">
        <v>3223</v>
      </c>
      <c r="D14" s="146">
        <v>1374</v>
      </c>
      <c r="E14" s="146">
        <v>1849</v>
      </c>
      <c r="F14" s="146" t="s">
        <v>1</v>
      </c>
      <c r="G14" s="146" t="s">
        <v>1</v>
      </c>
      <c r="H14" s="146" t="s">
        <v>1</v>
      </c>
      <c r="I14" s="146">
        <v>613</v>
      </c>
      <c r="J14" s="146">
        <v>298</v>
      </c>
      <c r="K14" s="146">
        <v>315</v>
      </c>
      <c r="L14" s="147">
        <v>2610</v>
      </c>
      <c r="M14" s="148">
        <v>1076</v>
      </c>
      <c r="N14" s="148">
        <v>1534</v>
      </c>
      <c r="O14" s="74"/>
      <c r="P14" s="97"/>
    </row>
    <row r="15" spans="1:16" s="67" customFormat="1" ht="18" customHeight="1">
      <c r="A15" s="216">
        <v>2016</v>
      </c>
      <c r="B15" s="74">
        <v>13</v>
      </c>
      <c r="C15" s="146">
        <v>3204</v>
      </c>
      <c r="D15" s="146">
        <v>1385</v>
      </c>
      <c r="E15" s="146">
        <v>1819</v>
      </c>
      <c r="F15" s="146">
        <v>9</v>
      </c>
      <c r="G15" s="146">
        <v>6</v>
      </c>
      <c r="H15" s="146">
        <v>3</v>
      </c>
      <c r="I15" s="146">
        <v>623</v>
      </c>
      <c r="J15" s="146">
        <v>309</v>
      </c>
      <c r="K15" s="146">
        <v>314</v>
      </c>
      <c r="L15" s="147">
        <v>2572</v>
      </c>
      <c r="M15" s="148">
        <v>1070</v>
      </c>
      <c r="N15" s="148">
        <v>1502</v>
      </c>
      <c r="O15" s="74"/>
      <c r="P15" s="97"/>
    </row>
  </sheetData>
  <customSheetViews>
    <customSheetView guid="{3FB9FB02-A7E5-4F69-B0B2-D91D85FEF9AA}">
      <selection activeCell="A16" sqref="A16"/>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6" sqref="A16"/>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selection activeCell="A18" sqref="A18"/>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H25" sqref="H25"/>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10">
    <mergeCell ref="F3:N3"/>
    <mergeCell ref="F4:H4"/>
    <mergeCell ref="I4:K4"/>
    <mergeCell ref="L4:N4"/>
    <mergeCell ref="A3:A5"/>
    <mergeCell ref="B3:B5"/>
    <mergeCell ref="C4:C5"/>
    <mergeCell ref="D4:D5"/>
    <mergeCell ref="E4:E5"/>
    <mergeCell ref="C3:E3"/>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1"/>
  <dimension ref="A1:M27"/>
  <sheetViews>
    <sheetView zoomScaleNormal="115" workbookViewId="0">
      <pane ySplit="5" topLeftCell="A6" activePane="bottomLeft" state="frozen"/>
      <selection pane="bottomLeft" activeCell="F29" sqref="F29"/>
    </sheetView>
  </sheetViews>
  <sheetFormatPr defaultColWidth="9.140625" defaultRowHeight="12"/>
  <cols>
    <col min="1" max="1" width="12" style="2" customWidth="1"/>
    <col min="2" max="4" width="9" style="2" customWidth="1"/>
    <col min="5" max="5" width="8.7109375" style="2" customWidth="1"/>
    <col min="6" max="6" width="8.7109375" style="4" customWidth="1"/>
    <col min="7" max="11" width="8.7109375" style="2" customWidth="1"/>
    <col min="12" max="12" width="9.140625" style="4" customWidth="1"/>
    <col min="13" max="13" width="10.7109375" style="2" customWidth="1"/>
    <col min="14" max="16384" width="9.140625" style="2"/>
  </cols>
  <sheetData>
    <row r="1" spans="1:13" s="3" customFormat="1">
      <c r="A1" s="15" t="s">
        <v>178</v>
      </c>
      <c r="B1" s="2"/>
      <c r="C1" s="2"/>
      <c r="D1" s="2"/>
      <c r="E1" s="2"/>
      <c r="F1" s="2"/>
      <c r="G1" s="2"/>
      <c r="H1" s="2"/>
      <c r="I1" s="2"/>
      <c r="J1" s="2"/>
      <c r="M1" s="5"/>
    </row>
    <row r="2" spans="1:13" ht="15" customHeight="1" thickBot="1">
      <c r="A2" s="7"/>
      <c r="F2" s="2"/>
      <c r="L2" s="2"/>
      <c r="M2" s="5" t="s">
        <v>122</v>
      </c>
    </row>
    <row r="3" spans="1:13" s="23" customFormat="1" ht="24.75" customHeight="1" thickTop="1">
      <c r="A3" s="277"/>
      <c r="B3" s="274" t="s">
        <v>118</v>
      </c>
      <c r="C3" s="274"/>
      <c r="D3" s="274"/>
      <c r="E3" s="274" t="s">
        <v>119</v>
      </c>
      <c r="F3" s="274"/>
      <c r="G3" s="274"/>
      <c r="H3" s="274"/>
      <c r="I3" s="274"/>
      <c r="J3" s="274"/>
      <c r="K3" s="274" t="s">
        <v>24</v>
      </c>
      <c r="L3" s="274"/>
      <c r="M3" s="280"/>
    </row>
    <row r="4" spans="1:13" s="23" customFormat="1" ht="24.75" customHeight="1">
      <c r="A4" s="278"/>
      <c r="B4" s="276"/>
      <c r="C4" s="276"/>
      <c r="D4" s="276"/>
      <c r="E4" s="276" t="s">
        <v>25</v>
      </c>
      <c r="F4" s="276"/>
      <c r="G4" s="276"/>
      <c r="H4" s="276" t="s">
        <v>120</v>
      </c>
      <c r="I4" s="276"/>
      <c r="J4" s="276"/>
      <c r="K4" s="276"/>
      <c r="L4" s="276"/>
      <c r="M4" s="281"/>
    </row>
    <row r="5" spans="1:13" s="23" customFormat="1" ht="24.75" customHeight="1">
      <c r="A5" s="279"/>
      <c r="B5" s="31" t="s">
        <v>25</v>
      </c>
      <c r="C5" s="31" t="s">
        <v>26</v>
      </c>
      <c r="D5" s="31" t="s">
        <v>27</v>
      </c>
      <c r="E5" s="31" t="s">
        <v>25</v>
      </c>
      <c r="F5" s="31" t="s">
        <v>26</v>
      </c>
      <c r="G5" s="31" t="s">
        <v>27</v>
      </c>
      <c r="H5" s="31" t="s">
        <v>25</v>
      </c>
      <c r="I5" s="31" t="s">
        <v>26</v>
      </c>
      <c r="J5" s="31" t="s">
        <v>27</v>
      </c>
      <c r="K5" s="31" t="s">
        <v>25</v>
      </c>
      <c r="L5" s="31" t="s">
        <v>26</v>
      </c>
      <c r="M5" s="33" t="s">
        <v>27</v>
      </c>
    </row>
    <row r="6" spans="1:13" ht="15" customHeight="1">
      <c r="A6" s="20" t="s">
        <v>13</v>
      </c>
      <c r="B6" s="9">
        <v>16648</v>
      </c>
      <c r="C6" s="9">
        <v>8426</v>
      </c>
      <c r="D6" s="9">
        <v>8222</v>
      </c>
      <c r="E6" s="9">
        <v>12741</v>
      </c>
      <c r="F6" s="9" t="s">
        <v>0</v>
      </c>
      <c r="G6" s="9" t="s">
        <v>0</v>
      </c>
      <c r="H6" s="9" t="s">
        <v>0</v>
      </c>
      <c r="I6" s="9" t="s">
        <v>0</v>
      </c>
      <c r="J6" s="9" t="s">
        <v>0</v>
      </c>
      <c r="K6" s="9" t="s">
        <v>0</v>
      </c>
      <c r="L6" s="2" t="s">
        <v>0</v>
      </c>
      <c r="M6" s="2" t="s">
        <v>0</v>
      </c>
    </row>
    <row r="7" spans="1:13" ht="15" customHeight="1">
      <c r="A7" s="18" t="s">
        <v>14</v>
      </c>
      <c r="B7" s="9">
        <v>16474</v>
      </c>
      <c r="C7" s="9">
        <v>8350</v>
      </c>
      <c r="D7" s="9">
        <v>8124</v>
      </c>
      <c r="E7" s="9">
        <v>12930</v>
      </c>
      <c r="F7" s="9" t="s">
        <v>0</v>
      </c>
      <c r="G7" s="9" t="s">
        <v>0</v>
      </c>
      <c r="H7" s="9" t="s">
        <v>0</v>
      </c>
      <c r="I7" s="9" t="s">
        <v>0</v>
      </c>
      <c r="J7" s="9" t="s">
        <v>0</v>
      </c>
      <c r="K7" s="9">
        <v>672</v>
      </c>
      <c r="L7" s="2">
        <v>277</v>
      </c>
      <c r="M7" s="2">
        <v>395</v>
      </c>
    </row>
    <row r="8" spans="1:13" ht="15" customHeight="1">
      <c r="A8" s="18" t="s">
        <v>15</v>
      </c>
      <c r="B8" s="9">
        <v>16818</v>
      </c>
      <c r="C8" s="9">
        <v>8557</v>
      </c>
      <c r="D8" s="9">
        <v>8261</v>
      </c>
      <c r="E8" s="9">
        <v>13578</v>
      </c>
      <c r="F8" s="9" t="s">
        <v>0</v>
      </c>
      <c r="G8" s="9" t="s">
        <v>0</v>
      </c>
      <c r="H8" s="9" t="s">
        <v>0</v>
      </c>
      <c r="I8" s="9" t="s">
        <v>0</v>
      </c>
      <c r="J8" s="10" t="s">
        <v>0</v>
      </c>
      <c r="K8" s="10">
        <v>706</v>
      </c>
      <c r="L8" s="2">
        <v>270</v>
      </c>
      <c r="M8" s="2">
        <v>436</v>
      </c>
    </row>
    <row r="9" spans="1:13" ht="15" customHeight="1">
      <c r="A9" s="18" t="s">
        <v>28</v>
      </c>
      <c r="B9" s="9">
        <v>15783</v>
      </c>
      <c r="C9" s="9">
        <v>7987</v>
      </c>
      <c r="D9" s="9">
        <v>7796</v>
      </c>
      <c r="E9" s="9">
        <v>14172</v>
      </c>
      <c r="F9" s="9" t="s">
        <v>0</v>
      </c>
      <c r="G9" s="9" t="s">
        <v>0</v>
      </c>
      <c r="H9" s="9" t="s">
        <v>0</v>
      </c>
      <c r="I9" s="9" t="s">
        <v>0</v>
      </c>
      <c r="J9" s="10" t="s">
        <v>0</v>
      </c>
      <c r="K9" s="10">
        <v>885</v>
      </c>
      <c r="L9" s="2">
        <v>370</v>
      </c>
      <c r="M9" s="2">
        <v>515</v>
      </c>
    </row>
    <row r="10" spans="1:13" ht="15" customHeight="1">
      <c r="A10" s="18" t="s">
        <v>104</v>
      </c>
      <c r="B10" s="9">
        <v>15815</v>
      </c>
      <c r="C10" s="9">
        <v>7987</v>
      </c>
      <c r="D10" s="9">
        <v>7828</v>
      </c>
      <c r="E10" s="9">
        <v>14251</v>
      </c>
      <c r="F10" s="9">
        <v>7306</v>
      </c>
      <c r="G10" s="9">
        <v>6945</v>
      </c>
      <c r="H10" s="9" t="s">
        <v>0</v>
      </c>
      <c r="I10" s="9" t="s">
        <v>0</v>
      </c>
      <c r="J10" s="10" t="s">
        <v>0</v>
      </c>
      <c r="K10" s="10">
        <v>1002</v>
      </c>
      <c r="L10" s="2">
        <v>368</v>
      </c>
      <c r="M10" s="2">
        <v>634</v>
      </c>
    </row>
    <row r="11" spans="1:13" ht="15" customHeight="1">
      <c r="A11" s="18" t="s">
        <v>29</v>
      </c>
      <c r="B11" s="9">
        <v>15111</v>
      </c>
      <c r="C11" s="9">
        <v>7677</v>
      </c>
      <c r="D11" s="9">
        <v>7434</v>
      </c>
      <c r="E11" s="9">
        <v>14241</v>
      </c>
      <c r="F11" s="9">
        <v>7367</v>
      </c>
      <c r="G11" s="9">
        <v>6874</v>
      </c>
      <c r="H11" s="9">
        <v>13645</v>
      </c>
      <c r="I11" s="9">
        <v>7020</v>
      </c>
      <c r="J11" s="10">
        <v>6625</v>
      </c>
      <c r="K11" s="10">
        <v>1141</v>
      </c>
      <c r="L11" s="2">
        <v>404</v>
      </c>
      <c r="M11" s="2">
        <v>737</v>
      </c>
    </row>
    <row r="12" spans="1:13" ht="15" customHeight="1">
      <c r="A12" s="18" t="s">
        <v>17</v>
      </c>
      <c r="B12" s="10">
        <v>14641</v>
      </c>
      <c r="C12" s="10">
        <v>7510</v>
      </c>
      <c r="D12" s="10">
        <v>7131</v>
      </c>
      <c r="E12" s="10">
        <v>13936</v>
      </c>
      <c r="F12" s="10">
        <v>7027</v>
      </c>
      <c r="G12" s="10">
        <v>6909</v>
      </c>
      <c r="H12" s="10">
        <v>13303</v>
      </c>
      <c r="I12" s="10">
        <v>6640</v>
      </c>
      <c r="J12" s="10">
        <v>6663</v>
      </c>
      <c r="K12" s="10">
        <v>1309</v>
      </c>
      <c r="L12" s="2">
        <v>499</v>
      </c>
      <c r="M12" s="2">
        <v>810</v>
      </c>
    </row>
    <row r="13" spans="1:13" ht="15" customHeight="1">
      <c r="A13" s="18" t="s">
        <v>18</v>
      </c>
      <c r="B13" s="10">
        <v>14850</v>
      </c>
      <c r="C13" s="10">
        <v>7563</v>
      </c>
      <c r="D13" s="10">
        <v>7287</v>
      </c>
      <c r="E13" s="10">
        <v>13360</v>
      </c>
      <c r="F13" s="10">
        <v>6827</v>
      </c>
      <c r="G13" s="10">
        <v>6533</v>
      </c>
      <c r="H13" s="10">
        <v>12466</v>
      </c>
      <c r="I13" s="10">
        <v>6294</v>
      </c>
      <c r="J13" s="10">
        <v>6172</v>
      </c>
      <c r="K13" s="10">
        <v>1645</v>
      </c>
      <c r="L13" s="2">
        <v>673</v>
      </c>
      <c r="M13" s="2">
        <v>972</v>
      </c>
    </row>
    <row r="14" spans="1:13" ht="15" customHeight="1">
      <c r="A14" s="18" t="s">
        <v>19</v>
      </c>
      <c r="B14" s="10">
        <v>14279</v>
      </c>
      <c r="C14" s="10">
        <v>7429</v>
      </c>
      <c r="D14" s="10">
        <v>6850</v>
      </c>
      <c r="E14" s="10">
        <v>14437</v>
      </c>
      <c r="F14" s="10">
        <v>7364</v>
      </c>
      <c r="G14" s="10">
        <v>7073</v>
      </c>
      <c r="H14" s="10">
        <v>13547</v>
      </c>
      <c r="I14" s="10">
        <v>6796</v>
      </c>
      <c r="J14" s="9">
        <v>6751</v>
      </c>
      <c r="K14" s="10">
        <v>2186</v>
      </c>
      <c r="L14" s="2">
        <v>825</v>
      </c>
      <c r="M14" s="2">
        <v>1361</v>
      </c>
    </row>
    <row r="15" spans="1:13" ht="15" customHeight="1">
      <c r="A15" s="18" t="s">
        <v>20</v>
      </c>
      <c r="B15" s="10">
        <v>14403</v>
      </c>
      <c r="C15" s="10">
        <v>7320</v>
      </c>
      <c r="D15" s="10">
        <v>7083</v>
      </c>
      <c r="E15" s="10">
        <v>13572</v>
      </c>
      <c r="F15" s="10">
        <v>6954</v>
      </c>
      <c r="G15" s="10">
        <v>6618</v>
      </c>
      <c r="H15" s="10">
        <v>12844</v>
      </c>
      <c r="I15" s="10">
        <v>6481</v>
      </c>
      <c r="J15" s="9">
        <v>6363</v>
      </c>
      <c r="K15" s="10">
        <v>3036</v>
      </c>
      <c r="L15" s="2">
        <v>1185</v>
      </c>
      <c r="M15" s="2">
        <v>1851</v>
      </c>
    </row>
    <row r="16" spans="1:13" ht="15" customHeight="1">
      <c r="A16" s="18" t="s">
        <v>21</v>
      </c>
      <c r="B16" s="10">
        <v>12216</v>
      </c>
      <c r="C16" s="10">
        <v>6314</v>
      </c>
      <c r="D16" s="10">
        <v>5902</v>
      </c>
      <c r="E16" s="10">
        <v>13845</v>
      </c>
      <c r="F16" s="10">
        <v>7036</v>
      </c>
      <c r="G16" s="10">
        <v>6809</v>
      </c>
      <c r="H16" s="10">
        <v>13022</v>
      </c>
      <c r="I16" s="10">
        <v>6519</v>
      </c>
      <c r="J16" s="9">
        <v>6503</v>
      </c>
      <c r="K16" s="10">
        <v>4301</v>
      </c>
      <c r="L16" s="2">
        <v>1887</v>
      </c>
      <c r="M16" s="2">
        <v>2414</v>
      </c>
    </row>
    <row r="17" spans="1:13" ht="15" customHeight="1">
      <c r="A17" s="18" t="s">
        <v>22</v>
      </c>
      <c r="B17" s="10">
        <v>12426</v>
      </c>
      <c r="C17" s="10">
        <v>6340</v>
      </c>
      <c r="D17" s="10">
        <v>6086</v>
      </c>
      <c r="E17" s="10">
        <v>13504</v>
      </c>
      <c r="F17" s="10">
        <v>6883</v>
      </c>
      <c r="G17" s="10">
        <v>6621</v>
      </c>
      <c r="H17" s="10">
        <v>12792</v>
      </c>
      <c r="I17" s="10">
        <v>6458</v>
      </c>
      <c r="J17" s="9">
        <v>6334</v>
      </c>
      <c r="K17" s="10">
        <v>5886</v>
      </c>
      <c r="L17" s="2">
        <v>2516</v>
      </c>
      <c r="M17" s="2">
        <v>3370</v>
      </c>
    </row>
    <row r="18" spans="1:13" ht="15" customHeight="1">
      <c r="A18" s="18" t="s">
        <v>23</v>
      </c>
      <c r="B18" s="10">
        <v>14875</v>
      </c>
      <c r="C18" s="10">
        <v>7603</v>
      </c>
      <c r="D18" s="10">
        <v>7272</v>
      </c>
      <c r="E18" s="10">
        <v>13848</v>
      </c>
      <c r="F18" s="10">
        <v>7190</v>
      </c>
      <c r="G18" s="10">
        <v>6658</v>
      </c>
      <c r="H18" s="10">
        <v>12470</v>
      </c>
      <c r="I18" s="10">
        <v>6329</v>
      </c>
      <c r="J18" s="9">
        <v>6141</v>
      </c>
      <c r="K18" s="10">
        <v>6931</v>
      </c>
      <c r="L18" s="2">
        <v>3019</v>
      </c>
      <c r="M18" s="2">
        <v>3912</v>
      </c>
    </row>
    <row r="19" spans="1:13" ht="15" customHeight="1">
      <c r="A19" s="18" t="s">
        <v>127</v>
      </c>
      <c r="B19" s="10">
        <v>13948</v>
      </c>
      <c r="C19" s="10">
        <v>7075</v>
      </c>
      <c r="D19" s="10">
        <v>6873</v>
      </c>
      <c r="E19" s="10">
        <v>13229</v>
      </c>
      <c r="F19" s="10">
        <v>6616</v>
      </c>
      <c r="G19" s="10">
        <v>6613</v>
      </c>
      <c r="H19" s="10">
        <v>12255</v>
      </c>
      <c r="I19" s="10">
        <v>6080</v>
      </c>
      <c r="J19" s="9">
        <v>6175</v>
      </c>
      <c r="K19" s="10">
        <v>7328</v>
      </c>
      <c r="L19" s="2">
        <v>2992</v>
      </c>
      <c r="M19" s="2">
        <v>4336</v>
      </c>
    </row>
    <row r="20" spans="1:13" ht="15" customHeight="1">
      <c r="A20" s="72" t="s">
        <v>136</v>
      </c>
      <c r="B20" s="10">
        <v>13900</v>
      </c>
      <c r="C20" s="10">
        <v>7098</v>
      </c>
      <c r="D20" s="10">
        <v>6802</v>
      </c>
      <c r="E20" s="10">
        <v>11423</v>
      </c>
      <c r="F20" s="10">
        <v>5807</v>
      </c>
      <c r="G20" s="10">
        <v>5616</v>
      </c>
      <c r="H20" s="10">
        <v>11164</v>
      </c>
      <c r="I20" s="10">
        <v>5680</v>
      </c>
      <c r="J20" s="9">
        <v>5484</v>
      </c>
      <c r="K20" s="10">
        <v>7855</v>
      </c>
      <c r="L20" s="2">
        <v>3137</v>
      </c>
      <c r="M20" s="2">
        <v>4718</v>
      </c>
    </row>
    <row r="21" spans="1:13" ht="15" customHeight="1">
      <c r="A21" s="72" t="s">
        <v>153</v>
      </c>
      <c r="B21" s="10">
        <v>12005</v>
      </c>
      <c r="C21" s="10">
        <v>6324</v>
      </c>
      <c r="D21" s="10">
        <v>5681</v>
      </c>
      <c r="E21" s="10">
        <v>12200</v>
      </c>
      <c r="F21" s="10">
        <v>6359</v>
      </c>
      <c r="G21" s="10">
        <v>5841</v>
      </c>
      <c r="H21" s="10">
        <v>12157</v>
      </c>
      <c r="I21" s="10">
        <v>6340</v>
      </c>
      <c r="J21" s="9">
        <v>5817</v>
      </c>
      <c r="K21" s="68">
        <v>7567</v>
      </c>
      <c r="L21" s="67">
        <v>3108</v>
      </c>
      <c r="M21" s="67">
        <v>4459</v>
      </c>
    </row>
    <row r="22" spans="1:13" ht="15" customHeight="1">
      <c r="A22" s="123" t="s">
        <v>161</v>
      </c>
      <c r="B22" s="10">
        <v>11624</v>
      </c>
      <c r="C22" s="10">
        <v>5917</v>
      </c>
      <c r="D22" s="10">
        <v>5707</v>
      </c>
      <c r="E22" s="10">
        <v>13676</v>
      </c>
      <c r="F22" s="10">
        <v>6988</v>
      </c>
      <c r="G22" s="10">
        <v>6688</v>
      </c>
      <c r="H22" s="10">
        <v>13639</v>
      </c>
      <c r="I22" s="10">
        <v>6977</v>
      </c>
      <c r="J22" s="9">
        <v>6662</v>
      </c>
      <c r="K22" s="68">
        <v>7097</v>
      </c>
      <c r="L22" s="67">
        <v>2968</v>
      </c>
      <c r="M22" s="67">
        <v>4129</v>
      </c>
    </row>
    <row r="23" spans="1:13" ht="15" customHeight="1">
      <c r="A23" s="123" t="s">
        <v>173</v>
      </c>
      <c r="B23" s="10">
        <v>11890</v>
      </c>
      <c r="C23" s="10">
        <v>6047</v>
      </c>
      <c r="D23" s="10">
        <v>5843</v>
      </c>
      <c r="E23" s="10">
        <v>12896</v>
      </c>
      <c r="F23" s="10">
        <v>6575</v>
      </c>
      <c r="G23" s="10">
        <v>6321</v>
      </c>
      <c r="H23" s="10">
        <v>12896</v>
      </c>
      <c r="I23" s="10">
        <v>6575</v>
      </c>
      <c r="J23" s="9">
        <v>6321</v>
      </c>
      <c r="K23" s="68">
        <v>6563</v>
      </c>
      <c r="L23" s="67">
        <v>2662</v>
      </c>
      <c r="M23" s="67">
        <v>3901</v>
      </c>
    </row>
    <row r="24" spans="1:13" ht="15" customHeight="1">
      <c r="A24" s="123" t="s">
        <v>255</v>
      </c>
      <c r="B24" s="97">
        <v>11729</v>
      </c>
      <c r="C24" s="97">
        <v>6000</v>
      </c>
      <c r="D24" s="97">
        <v>5729</v>
      </c>
      <c r="E24" s="237">
        <v>12359</v>
      </c>
      <c r="F24" s="237">
        <v>6308</v>
      </c>
      <c r="G24" s="237">
        <v>6051</v>
      </c>
      <c r="H24" s="237">
        <v>12359</v>
      </c>
      <c r="I24" s="237">
        <v>6308</v>
      </c>
      <c r="J24" s="238">
        <v>6051</v>
      </c>
      <c r="K24" s="68">
        <f>SUM(L24:M24)</f>
        <v>6062</v>
      </c>
      <c r="L24" s="67">
        <v>2606</v>
      </c>
      <c r="M24" s="67">
        <v>3456</v>
      </c>
    </row>
    <row r="25" spans="1:13" ht="15" customHeight="1">
      <c r="A25" s="123" t="s">
        <v>264</v>
      </c>
      <c r="B25" s="97">
        <v>11931</v>
      </c>
      <c r="C25" s="97">
        <v>6085</v>
      </c>
      <c r="D25" s="97">
        <v>5846</v>
      </c>
      <c r="E25" s="237">
        <v>10861</v>
      </c>
      <c r="F25" s="237">
        <v>5651</v>
      </c>
      <c r="G25" s="237">
        <v>5210</v>
      </c>
      <c r="H25" s="237">
        <v>10861</v>
      </c>
      <c r="I25" s="237">
        <v>5651</v>
      </c>
      <c r="J25" s="238">
        <v>5210</v>
      </c>
      <c r="K25" s="68">
        <v>5474</v>
      </c>
      <c r="L25" s="67">
        <v>2289</v>
      </c>
      <c r="M25" s="67">
        <v>3185</v>
      </c>
    </row>
    <row r="27" spans="1:13">
      <c r="A27" s="12" t="s">
        <v>117</v>
      </c>
    </row>
  </sheetData>
  <customSheetViews>
    <customSheetView guid="{3FB9FB02-A7E5-4F69-B0B2-D91D85FEF9AA}">
      <pane ySplit="5" topLeftCell="A12" activePane="bottomLeft" state="frozen"/>
      <selection pane="bottomLeft" activeCell="D37" sqref="D37"/>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5" topLeftCell="A12" activePane="bottomLeft" state="frozen"/>
      <selection pane="bottomLeft" activeCell="D21" sqref="D21"/>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20" sqref="A20"/>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12" activePane="bottomLeft" state="frozen"/>
      <selection pane="bottomLeft" activeCell="B23" sqref="B23:J23"/>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15">
      <pane ySplit="5" topLeftCell="A6" activePane="bottomLeft" state="frozen"/>
      <selection pane="bottomLeft" activeCell="K23" sqref="K23:M23"/>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5" topLeftCell="A6" activePane="bottomLeft" state="frozen"/>
      <selection pane="bottomLeft"/>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pane ySplit="5" topLeftCell="A6" activePane="bottomLeft" state="frozen"/>
      <selection pane="bottomLeft" activeCell="A25" sqref="A2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12" activePane="bottomLeft" state="frozen"/>
      <selection pane="bottomLeft" activeCell="G35" sqref="G35"/>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12" activePane="bottomLeft" state="frozen"/>
      <selection pane="bottomLeft" activeCell="M2" sqref="M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12" activePane="bottomLeft" state="frozen"/>
      <selection pane="bottomLeft" activeCell="M27" sqref="M27"/>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6">
    <mergeCell ref="B3:D4"/>
    <mergeCell ref="A3:A5"/>
    <mergeCell ref="K3:M4"/>
    <mergeCell ref="E3:J3"/>
    <mergeCell ref="E4:G4"/>
    <mergeCell ref="H4:J4"/>
  </mergeCells>
  <phoneticPr fontId="19" type="noConversion"/>
  <hyperlinks>
    <hyperlink ref="M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30.xml><?xml version="1.0" encoding="utf-8"?>
<worksheet xmlns="http://schemas.openxmlformats.org/spreadsheetml/2006/main" xmlns:r="http://schemas.openxmlformats.org/officeDocument/2006/relationships">
  <sheetPr codeName="Sheet26"/>
  <dimension ref="A1:P15"/>
  <sheetViews>
    <sheetView zoomScaleNormal="100" workbookViewId="0">
      <selection activeCell="R29" sqref="R29"/>
    </sheetView>
  </sheetViews>
  <sheetFormatPr defaultColWidth="9.140625"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253</v>
      </c>
      <c r="B1" s="2"/>
      <c r="C1" s="2"/>
      <c r="D1" s="2"/>
      <c r="E1" s="2"/>
      <c r="F1" s="2"/>
      <c r="G1" s="2"/>
      <c r="H1" s="2"/>
      <c r="I1" s="2"/>
      <c r="J1" s="2"/>
    </row>
    <row r="2" spans="1:16" ht="15" customHeight="1" thickBot="1">
      <c r="A2" s="7"/>
      <c r="G2" s="2"/>
      <c r="L2" s="2"/>
      <c r="N2" s="5" t="s">
        <v>122</v>
      </c>
    </row>
    <row r="3" spans="1:16" s="19" customFormat="1" ht="21" customHeight="1" thickTop="1">
      <c r="A3" s="287"/>
      <c r="B3" s="274" t="s">
        <v>94</v>
      </c>
      <c r="C3" s="274" t="s">
        <v>89</v>
      </c>
      <c r="D3" s="274"/>
      <c r="E3" s="274"/>
      <c r="F3" s="331" t="s">
        <v>90</v>
      </c>
      <c r="G3" s="331"/>
      <c r="H3" s="331"/>
      <c r="I3" s="331"/>
      <c r="J3" s="331"/>
      <c r="K3" s="331"/>
      <c r="L3" s="331"/>
      <c r="M3" s="331"/>
      <c r="N3" s="332"/>
    </row>
    <row r="4" spans="1:16" s="19" customFormat="1" ht="21" customHeight="1">
      <c r="A4" s="335"/>
      <c r="B4" s="276"/>
      <c r="C4" s="276" t="s">
        <v>25</v>
      </c>
      <c r="D4" s="276" t="s">
        <v>26</v>
      </c>
      <c r="E4" s="276" t="s">
        <v>27</v>
      </c>
      <c r="F4" s="276" t="s">
        <v>91</v>
      </c>
      <c r="G4" s="276"/>
      <c r="H4" s="276"/>
      <c r="I4" s="276" t="s">
        <v>92</v>
      </c>
      <c r="J4" s="276"/>
      <c r="K4" s="276"/>
      <c r="L4" s="333" t="s">
        <v>93</v>
      </c>
      <c r="M4" s="333"/>
      <c r="N4" s="334"/>
    </row>
    <row r="5" spans="1:16" s="19" customFormat="1" ht="21" customHeight="1">
      <c r="A5" s="335"/>
      <c r="B5" s="276"/>
      <c r="C5" s="276"/>
      <c r="D5" s="276"/>
      <c r="E5" s="276"/>
      <c r="F5" s="42" t="s">
        <v>34</v>
      </c>
      <c r="G5" s="42" t="s">
        <v>26</v>
      </c>
      <c r="H5" s="42" t="s">
        <v>27</v>
      </c>
      <c r="I5" s="42" t="s">
        <v>34</v>
      </c>
      <c r="J5" s="42" t="s">
        <v>26</v>
      </c>
      <c r="K5" s="42" t="s">
        <v>27</v>
      </c>
      <c r="L5" s="42" t="s">
        <v>34</v>
      </c>
      <c r="M5" s="42" t="s">
        <v>26</v>
      </c>
      <c r="N5" s="52" t="s">
        <v>27</v>
      </c>
    </row>
    <row r="6" spans="1:16" ht="18" customHeight="1">
      <c r="A6" s="43">
        <v>2007</v>
      </c>
      <c r="B6" s="9">
        <v>5</v>
      </c>
      <c r="C6" s="9">
        <v>585</v>
      </c>
      <c r="D6" s="9">
        <v>362</v>
      </c>
      <c r="E6" s="9">
        <v>223</v>
      </c>
      <c r="F6" s="9">
        <v>11</v>
      </c>
      <c r="G6" s="9">
        <v>9</v>
      </c>
      <c r="H6" s="9">
        <v>2</v>
      </c>
      <c r="I6" s="9">
        <v>333</v>
      </c>
      <c r="J6" s="9">
        <v>208</v>
      </c>
      <c r="K6" s="9">
        <v>125</v>
      </c>
      <c r="L6" s="9">
        <v>241</v>
      </c>
      <c r="M6" s="9">
        <v>145</v>
      </c>
      <c r="N6" s="9">
        <v>96</v>
      </c>
      <c r="O6" s="9"/>
      <c r="P6" s="10"/>
    </row>
    <row r="7" spans="1:16" ht="18" customHeight="1">
      <c r="A7" s="43">
        <v>2008</v>
      </c>
      <c r="B7" s="9">
        <v>5</v>
      </c>
      <c r="C7" s="9">
        <v>655</v>
      </c>
      <c r="D7" s="9">
        <v>386</v>
      </c>
      <c r="E7" s="9">
        <v>269</v>
      </c>
      <c r="F7" s="9">
        <v>22</v>
      </c>
      <c r="G7" s="9">
        <v>19</v>
      </c>
      <c r="H7" s="9">
        <v>3</v>
      </c>
      <c r="I7" s="9">
        <v>422</v>
      </c>
      <c r="J7" s="9">
        <v>248</v>
      </c>
      <c r="K7" s="9">
        <v>174</v>
      </c>
      <c r="L7" s="9">
        <v>211</v>
      </c>
      <c r="M7" s="9">
        <v>119</v>
      </c>
      <c r="N7" s="9">
        <v>92</v>
      </c>
      <c r="O7" s="9"/>
      <c r="P7" s="10"/>
    </row>
    <row r="8" spans="1:16" ht="18" customHeight="1">
      <c r="A8" s="70">
        <v>2009</v>
      </c>
      <c r="B8" s="71">
        <v>5</v>
      </c>
      <c r="C8" s="71">
        <v>698</v>
      </c>
      <c r="D8" s="71">
        <v>405</v>
      </c>
      <c r="E8" s="71">
        <v>293</v>
      </c>
      <c r="F8" s="71">
        <v>14</v>
      </c>
      <c r="G8" s="71">
        <v>11</v>
      </c>
      <c r="H8" s="71">
        <v>3</v>
      </c>
      <c r="I8" s="71">
        <v>509</v>
      </c>
      <c r="J8" s="71">
        <v>310</v>
      </c>
      <c r="K8" s="71">
        <v>199</v>
      </c>
      <c r="L8" s="71">
        <v>175</v>
      </c>
      <c r="M8" s="71">
        <v>84</v>
      </c>
      <c r="N8" s="71">
        <v>91</v>
      </c>
      <c r="O8" s="9"/>
      <c r="P8" s="10"/>
    </row>
    <row r="9" spans="1:16" s="63" customFormat="1" ht="18" customHeight="1">
      <c r="A9" s="43">
        <v>2010</v>
      </c>
      <c r="B9" s="9">
        <v>5</v>
      </c>
      <c r="C9" s="9">
        <v>696</v>
      </c>
      <c r="D9" s="9">
        <v>398</v>
      </c>
      <c r="E9" s="9">
        <v>298</v>
      </c>
      <c r="F9" s="9">
        <v>9</v>
      </c>
      <c r="G9" s="9">
        <v>7</v>
      </c>
      <c r="H9" s="9">
        <v>2</v>
      </c>
      <c r="I9" s="9">
        <v>574</v>
      </c>
      <c r="J9" s="9">
        <v>347</v>
      </c>
      <c r="K9" s="9">
        <v>227</v>
      </c>
      <c r="L9" s="9">
        <v>113</v>
      </c>
      <c r="M9" s="9">
        <v>44</v>
      </c>
      <c r="N9" s="9">
        <v>69</v>
      </c>
      <c r="O9" s="71"/>
      <c r="P9" s="60"/>
    </row>
    <row r="10" spans="1:16" ht="18" customHeight="1">
      <c r="A10" s="43">
        <v>2011</v>
      </c>
      <c r="B10" s="9">
        <v>5</v>
      </c>
      <c r="C10" s="9">
        <v>656</v>
      </c>
      <c r="D10" s="9">
        <v>352</v>
      </c>
      <c r="E10" s="9">
        <v>304</v>
      </c>
      <c r="F10" s="9">
        <v>10</v>
      </c>
      <c r="G10" s="9">
        <v>8</v>
      </c>
      <c r="H10" s="9">
        <v>2</v>
      </c>
      <c r="I10" s="9">
        <v>531</v>
      </c>
      <c r="J10" s="9">
        <v>303</v>
      </c>
      <c r="K10" s="9">
        <v>228</v>
      </c>
      <c r="L10" s="9">
        <v>115</v>
      </c>
      <c r="M10" s="9">
        <v>41</v>
      </c>
      <c r="N10" s="9">
        <v>74</v>
      </c>
      <c r="O10" s="9"/>
      <c r="P10" s="10"/>
    </row>
    <row r="11" spans="1:16" ht="18" customHeight="1">
      <c r="A11" s="43">
        <v>2012</v>
      </c>
      <c r="B11" s="9">
        <v>5</v>
      </c>
      <c r="C11" s="9">
        <v>655</v>
      </c>
      <c r="D11" s="9">
        <v>372</v>
      </c>
      <c r="E11" s="9">
        <v>283</v>
      </c>
      <c r="F11" s="9">
        <v>10</v>
      </c>
      <c r="G11" s="9">
        <v>8</v>
      </c>
      <c r="H11" s="9">
        <v>2</v>
      </c>
      <c r="I11" s="9">
        <v>543</v>
      </c>
      <c r="J11" s="9">
        <v>300</v>
      </c>
      <c r="K11" s="9">
        <v>243</v>
      </c>
      <c r="L11" s="9">
        <v>102</v>
      </c>
      <c r="M11" s="9">
        <v>64</v>
      </c>
      <c r="N11" s="9">
        <v>38</v>
      </c>
      <c r="O11" s="9"/>
      <c r="P11" s="10"/>
    </row>
    <row r="12" spans="1:16" ht="18" customHeight="1">
      <c r="A12" s="43">
        <v>2013</v>
      </c>
      <c r="B12" s="149">
        <v>4</v>
      </c>
      <c r="C12" s="148">
        <v>635</v>
      </c>
      <c r="D12" s="148">
        <v>307</v>
      </c>
      <c r="E12" s="148">
        <v>328</v>
      </c>
      <c r="F12" s="150" t="s">
        <v>1</v>
      </c>
      <c r="G12" s="150" t="s">
        <v>1</v>
      </c>
      <c r="H12" s="150" t="s">
        <v>1</v>
      </c>
      <c r="I12" s="148">
        <v>531</v>
      </c>
      <c r="J12" s="148">
        <v>272</v>
      </c>
      <c r="K12" s="148">
        <v>259</v>
      </c>
      <c r="L12" s="148">
        <v>104</v>
      </c>
      <c r="M12" s="148">
        <v>35</v>
      </c>
      <c r="N12" s="148">
        <v>69</v>
      </c>
      <c r="O12" s="9"/>
      <c r="P12" s="10"/>
    </row>
    <row r="13" spans="1:16" ht="18" customHeight="1">
      <c r="A13" s="217">
        <v>2014</v>
      </c>
      <c r="B13" s="149">
        <v>5</v>
      </c>
      <c r="C13" s="148">
        <v>685</v>
      </c>
      <c r="D13" s="148">
        <v>340</v>
      </c>
      <c r="E13" s="148">
        <v>345</v>
      </c>
      <c r="F13" s="150">
        <v>12</v>
      </c>
      <c r="G13" s="150">
        <v>9</v>
      </c>
      <c r="H13" s="150">
        <v>3</v>
      </c>
      <c r="I13" s="148">
        <v>572</v>
      </c>
      <c r="J13" s="148">
        <v>292</v>
      </c>
      <c r="K13" s="148">
        <v>280</v>
      </c>
      <c r="L13" s="148">
        <v>101</v>
      </c>
      <c r="M13" s="148">
        <v>39</v>
      </c>
      <c r="N13" s="148">
        <v>62</v>
      </c>
      <c r="O13" s="9"/>
      <c r="P13" s="10"/>
    </row>
    <row r="14" spans="1:16" s="67" customFormat="1" ht="18" customHeight="1">
      <c r="A14" s="217">
        <v>2015</v>
      </c>
      <c r="B14" s="149">
        <v>8</v>
      </c>
      <c r="C14" s="148">
        <v>699</v>
      </c>
      <c r="D14" s="148">
        <v>324</v>
      </c>
      <c r="E14" s="148">
        <v>375</v>
      </c>
      <c r="F14" s="150" t="s">
        <v>1</v>
      </c>
      <c r="G14" s="150" t="s">
        <v>1</v>
      </c>
      <c r="H14" s="150" t="s">
        <v>1</v>
      </c>
      <c r="I14" s="148">
        <v>613</v>
      </c>
      <c r="J14" s="148">
        <v>298</v>
      </c>
      <c r="K14" s="148">
        <v>315</v>
      </c>
      <c r="L14" s="148">
        <v>86</v>
      </c>
      <c r="M14" s="148">
        <v>26</v>
      </c>
      <c r="N14" s="148">
        <v>60</v>
      </c>
      <c r="O14" s="74"/>
      <c r="P14" s="97"/>
    </row>
    <row r="15" spans="1:16" s="67" customFormat="1" ht="18" customHeight="1">
      <c r="A15" s="217">
        <v>2016</v>
      </c>
      <c r="B15" s="149">
        <v>5</v>
      </c>
      <c r="C15" s="148">
        <v>714</v>
      </c>
      <c r="D15" s="148">
        <v>345</v>
      </c>
      <c r="E15" s="148">
        <v>369</v>
      </c>
      <c r="F15" s="150">
        <v>9</v>
      </c>
      <c r="G15" s="150">
        <v>6</v>
      </c>
      <c r="H15" s="150">
        <v>3</v>
      </c>
      <c r="I15" s="148">
        <v>623</v>
      </c>
      <c r="J15" s="148">
        <v>309</v>
      </c>
      <c r="K15" s="148">
        <v>314</v>
      </c>
      <c r="L15" s="148">
        <v>82</v>
      </c>
      <c r="M15" s="148">
        <v>60</v>
      </c>
      <c r="N15" s="148">
        <v>52</v>
      </c>
      <c r="O15" s="74"/>
      <c r="P15" s="97"/>
    </row>
  </sheetData>
  <customSheetViews>
    <customSheetView guid="{3FB9FB02-A7E5-4F69-B0B2-D91D85FEF9AA}">
      <selection activeCell="A6" sqref="A6:XFD6"/>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8" sqref="A18"/>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selection activeCell="A18" sqref="A18"/>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K19" sqref="K19"/>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31.xml><?xml version="1.0" encoding="utf-8"?>
<worksheet xmlns="http://schemas.openxmlformats.org/spreadsheetml/2006/main" xmlns:r="http://schemas.openxmlformats.org/officeDocument/2006/relationships">
  <sheetPr codeName="Sheet27"/>
  <dimension ref="A1:P15"/>
  <sheetViews>
    <sheetView zoomScaleNormal="100" workbookViewId="0">
      <selection activeCell="A16" sqref="A16"/>
    </sheetView>
  </sheetViews>
  <sheetFormatPr defaultColWidth="9.140625" defaultRowHeight="12"/>
  <cols>
    <col min="1" max="1" width="9" style="2" customWidth="1"/>
    <col min="2" max="3" width="9.140625" style="2" customWidth="1"/>
    <col min="4" max="6" width="8.28515625" style="2" customWidth="1"/>
    <col min="7" max="7" width="8.28515625" style="4" customWidth="1"/>
    <col min="8" max="11" width="8.28515625" style="2" customWidth="1"/>
    <col min="12" max="12" width="8.28515625" style="4" customWidth="1"/>
    <col min="13" max="15" width="8.28515625" style="2" customWidth="1"/>
    <col min="16" max="16384" width="9.140625" style="2"/>
  </cols>
  <sheetData>
    <row r="1" spans="1:16" s="3" customFormat="1">
      <c r="A1" s="15" t="s">
        <v>235</v>
      </c>
      <c r="B1" s="2"/>
      <c r="C1" s="2"/>
      <c r="D1" s="2"/>
      <c r="E1" s="2"/>
      <c r="F1" s="2"/>
      <c r="G1" s="2"/>
      <c r="H1" s="2"/>
      <c r="I1" s="2"/>
      <c r="J1" s="2"/>
    </row>
    <row r="2" spans="1:16" ht="15" customHeight="1" thickBot="1">
      <c r="A2" s="7"/>
      <c r="G2" s="2"/>
      <c r="L2" s="2"/>
      <c r="N2" s="5" t="s">
        <v>122</v>
      </c>
    </row>
    <row r="3" spans="1:16" s="19" customFormat="1" ht="21" customHeight="1" thickTop="1">
      <c r="A3" s="287"/>
      <c r="B3" s="274" t="s">
        <v>95</v>
      </c>
      <c r="C3" s="274" t="s">
        <v>89</v>
      </c>
      <c r="D3" s="274"/>
      <c r="E3" s="274"/>
      <c r="F3" s="331" t="s">
        <v>90</v>
      </c>
      <c r="G3" s="331"/>
      <c r="H3" s="331"/>
      <c r="I3" s="331"/>
      <c r="J3" s="331"/>
      <c r="K3" s="331"/>
      <c r="L3" s="331"/>
      <c r="M3" s="331"/>
      <c r="N3" s="332"/>
    </row>
    <row r="4" spans="1:16" s="19" customFormat="1" ht="21" customHeight="1">
      <c r="A4" s="335"/>
      <c r="B4" s="276"/>
      <c r="C4" s="276" t="s">
        <v>25</v>
      </c>
      <c r="D4" s="276" t="s">
        <v>26</v>
      </c>
      <c r="E4" s="276" t="s">
        <v>27</v>
      </c>
      <c r="F4" s="276" t="s">
        <v>91</v>
      </c>
      <c r="G4" s="276"/>
      <c r="H4" s="276"/>
      <c r="I4" s="276" t="s">
        <v>92</v>
      </c>
      <c r="J4" s="276"/>
      <c r="K4" s="276"/>
      <c r="L4" s="333" t="s">
        <v>93</v>
      </c>
      <c r="M4" s="333"/>
      <c r="N4" s="334"/>
    </row>
    <row r="5" spans="1:16" s="19" customFormat="1" ht="21" customHeight="1">
      <c r="A5" s="335"/>
      <c r="B5" s="276"/>
      <c r="C5" s="276"/>
      <c r="D5" s="276"/>
      <c r="E5" s="276"/>
      <c r="F5" s="42" t="s">
        <v>34</v>
      </c>
      <c r="G5" s="42" t="s">
        <v>26</v>
      </c>
      <c r="H5" s="42" t="s">
        <v>27</v>
      </c>
      <c r="I5" s="42" t="s">
        <v>34</v>
      </c>
      <c r="J5" s="42" t="s">
        <v>26</v>
      </c>
      <c r="K5" s="42" t="s">
        <v>27</v>
      </c>
      <c r="L5" s="42" t="s">
        <v>34</v>
      </c>
      <c r="M5" s="42" t="s">
        <v>26</v>
      </c>
      <c r="N5" s="52" t="s">
        <v>27</v>
      </c>
    </row>
    <row r="6" spans="1:16" ht="18" customHeight="1">
      <c r="A6" s="43">
        <v>2007</v>
      </c>
      <c r="B6" s="9">
        <v>7</v>
      </c>
      <c r="C6" s="9">
        <v>2128</v>
      </c>
      <c r="D6" s="9">
        <v>886</v>
      </c>
      <c r="E6" s="9">
        <v>1242</v>
      </c>
      <c r="F6" s="9" t="s">
        <v>1</v>
      </c>
      <c r="G6" s="9" t="s">
        <v>1</v>
      </c>
      <c r="H6" s="9" t="s">
        <v>1</v>
      </c>
      <c r="I6" s="9">
        <v>6</v>
      </c>
      <c r="J6" s="9">
        <v>6</v>
      </c>
      <c r="K6" s="9" t="s">
        <v>1</v>
      </c>
      <c r="L6" s="9">
        <v>2122</v>
      </c>
      <c r="M6" s="9">
        <v>880</v>
      </c>
      <c r="N6" s="9">
        <v>1242</v>
      </c>
      <c r="O6" s="9"/>
      <c r="P6" s="10"/>
    </row>
    <row r="7" spans="1:16" ht="18" customHeight="1">
      <c r="A7" s="43">
        <v>2008</v>
      </c>
      <c r="B7" s="9">
        <v>8</v>
      </c>
      <c r="C7" s="9">
        <v>2232</v>
      </c>
      <c r="D7" s="9">
        <v>973</v>
      </c>
      <c r="E7" s="9">
        <v>1259</v>
      </c>
      <c r="F7" s="9" t="s">
        <v>1</v>
      </c>
      <c r="G7" s="9" t="s">
        <v>1</v>
      </c>
      <c r="H7" s="9" t="s">
        <v>1</v>
      </c>
      <c r="I7" s="9">
        <v>11</v>
      </c>
      <c r="J7" s="9">
        <v>8</v>
      </c>
      <c r="K7" s="9">
        <v>3</v>
      </c>
      <c r="L7" s="9">
        <v>2221</v>
      </c>
      <c r="M7" s="9">
        <v>965</v>
      </c>
      <c r="N7" s="9">
        <v>1256</v>
      </c>
      <c r="O7" s="9"/>
      <c r="P7" s="10"/>
    </row>
    <row r="8" spans="1:16" ht="18" customHeight="1">
      <c r="A8" s="70">
        <v>2009</v>
      </c>
      <c r="B8" s="71">
        <v>8</v>
      </c>
      <c r="C8" s="71">
        <v>2207</v>
      </c>
      <c r="D8" s="71">
        <v>918</v>
      </c>
      <c r="E8" s="71">
        <v>1289</v>
      </c>
      <c r="F8" s="71" t="s">
        <v>1</v>
      </c>
      <c r="G8" s="71" t="s">
        <v>1</v>
      </c>
      <c r="H8" s="71" t="s">
        <v>1</v>
      </c>
      <c r="I8" s="71">
        <v>3</v>
      </c>
      <c r="J8" s="71" t="s">
        <v>1</v>
      </c>
      <c r="K8" s="71">
        <v>3</v>
      </c>
      <c r="L8" s="71">
        <v>2204</v>
      </c>
      <c r="M8" s="71">
        <v>918</v>
      </c>
      <c r="N8" s="71">
        <v>1286</v>
      </c>
      <c r="O8" s="9"/>
      <c r="P8" s="10"/>
    </row>
    <row r="9" spans="1:16" s="63" customFormat="1" ht="18" customHeight="1">
      <c r="A9" s="43">
        <v>2010</v>
      </c>
      <c r="B9" s="9">
        <v>8</v>
      </c>
      <c r="C9" s="9">
        <v>2359</v>
      </c>
      <c r="D9" s="9">
        <v>1074</v>
      </c>
      <c r="E9" s="9">
        <v>1285</v>
      </c>
      <c r="F9" s="9" t="s">
        <v>1</v>
      </c>
      <c r="G9" s="9" t="s">
        <v>1</v>
      </c>
      <c r="H9" s="9" t="s">
        <v>1</v>
      </c>
      <c r="I9" s="9" t="s">
        <v>1</v>
      </c>
      <c r="J9" s="9" t="s">
        <v>1</v>
      </c>
      <c r="K9" s="9" t="s">
        <v>1</v>
      </c>
      <c r="L9" s="9">
        <v>2359</v>
      </c>
      <c r="M9" s="9">
        <v>1074</v>
      </c>
      <c r="N9" s="9">
        <v>1285</v>
      </c>
      <c r="O9" s="71"/>
      <c r="P9" s="60"/>
    </row>
    <row r="10" spans="1:16" ht="18" customHeight="1">
      <c r="A10" s="43">
        <v>2011</v>
      </c>
      <c r="B10" s="9">
        <v>8</v>
      </c>
      <c r="C10" s="9">
        <v>2460</v>
      </c>
      <c r="D10" s="9">
        <v>1125</v>
      </c>
      <c r="E10" s="9">
        <v>1335</v>
      </c>
      <c r="F10" s="9" t="s">
        <v>1</v>
      </c>
      <c r="G10" s="9" t="s">
        <v>1</v>
      </c>
      <c r="H10" s="9" t="s">
        <v>1</v>
      </c>
      <c r="I10" s="9" t="s">
        <v>1</v>
      </c>
      <c r="J10" s="9" t="s">
        <v>1</v>
      </c>
      <c r="K10" s="9" t="s">
        <v>1</v>
      </c>
      <c r="L10" s="9">
        <v>2460</v>
      </c>
      <c r="M10" s="9">
        <v>1125</v>
      </c>
      <c r="N10" s="9">
        <v>1335</v>
      </c>
      <c r="O10" s="9"/>
      <c r="P10" s="10"/>
    </row>
    <row r="11" spans="1:16" ht="18" customHeight="1">
      <c r="A11" s="43">
        <v>2012</v>
      </c>
      <c r="B11" s="9">
        <v>8</v>
      </c>
      <c r="C11" s="9">
        <v>2597</v>
      </c>
      <c r="D11" s="9">
        <v>1112</v>
      </c>
      <c r="E11" s="9">
        <v>1485</v>
      </c>
      <c r="F11" s="9" t="s">
        <v>1</v>
      </c>
      <c r="G11" s="9" t="s">
        <v>1</v>
      </c>
      <c r="H11" s="9" t="s">
        <v>1</v>
      </c>
      <c r="I11" s="9" t="s">
        <v>1</v>
      </c>
      <c r="J11" s="9" t="s">
        <v>1</v>
      </c>
      <c r="K11" s="9" t="s">
        <v>1</v>
      </c>
      <c r="L11" s="9">
        <v>2597</v>
      </c>
      <c r="M11" s="9">
        <v>1112</v>
      </c>
      <c r="N11" s="9">
        <v>1485</v>
      </c>
      <c r="O11" s="9"/>
      <c r="P11" s="10"/>
    </row>
    <row r="12" spans="1:16" ht="18" customHeight="1">
      <c r="A12" s="43">
        <v>2013</v>
      </c>
      <c r="B12" s="151">
        <v>8</v>
      </c>
      <c r="C12" s="150">
        <v>2656</v>
      </c>
      <c r="D12" s="150">
        <v>1163</v>
      </c>
      <c r="E12" s="150">
        <v>1493</v>
      </c>
      <c r="F12" s="151" t="s">
        <v>1</v>
      </c>
      <c r="G12" s="151" t="s">
        <v>1</v>
      </c>
      <c r="H12" s="151" t="s">
        <v>1</v>
      </c>
      <c r="I12" s="151" t="s">
        <v>1</v>
      </c>
      <c r="J12" s="151" t="s">
        <v>1</v>
      </c>
      <c r="K12" s="151" t="s">
        <v>1</v>
      </c>
      <c r="L12" s="150">
        <v>2656</v>
      </c>
      <c r="M12" s="150">
        <v>1163</v>
      </c>
      <c r="N12" s="150">
        <v>1493</v>
      </c>
      <c r="O12" s="9"/>
      <c r="P12" s="10"/>
    </row>
    <row r="13" spans="1:16" ht="18" customHeight="1">
      <c r="A13" s="216">
        <v>2014</v>
      </c>
      <c r="B13" s="151">
        <v>8</v>
      </c>
      <c r="C13" s="150">
        <v>2657</v>
      </c>
      <c r="D13" s="150">
        <v>1116</v>
      </c>
      <c r="E13" s="150">
        <v>1541</v>
      </c>
      <c r="F13" s="151" t="s">
        <v>1</v>
      </c>
      <c r="G13" s="151" t="s">
        <v>1</v>
      </c>
      <c r="H13" s="151" t="s">
        <v>1</v>
      </c>
      <c r="I13" s="151" t="s">
        <v>1</v>
      </c>
      <c r="J13" s="151" t="s">
        <v>1</v>
      </c>
      <c r="K13" s="151" t="s">
        <v>1</v>
      </c>
      <c r="L13" s="150">
        <v>2657</v>
      </c>
      <c r="M13" s="150">
        <v>1116</v>
      </c>
      <c r="N13" s="150">
        <v>1541</v>
      </c>
      <c r="O13" s="9"/>
      <c r="P13" s="10"/>
    </row>
    <row r="14" spans="1:16" s="67" customFormat="1" ht="18" customHeight="1">
      <c r="A14" s="216">
        <v>2015</v>
      </c>
      <c r="B14" s="151">
        <v>8</v>
      </c>
      <c r="C14" s="150">
        <v>2524</v>
      </c>
      <c r="D14" s="150">
        <v>1050</v>
      </c>
      <c r="E14" s="150">
        <v>1474</v>
      </c>
      <c r="F14" s="151" t="s">
        <v>1</v>
      </c>
      <c r="G14" s="151" t="s">
        <v>1</v>
      </c>
      <c r="H14" s="151" t="s">
        <v>1</v>
      </c>
      <c r="I14" s="151" t="s">
        <v>1</v>
      </c>
      <c r="J14" s="151" t="s">
        <v>1</v>
      </c>
      <c r="K14" s="151" t="s">
        <v>1</v>
      </c>
      <c r="L14" s="150">
        <v>2524</v>
      </c>
      <c r="M14" s="150">
        <v>1050</v>
      </c>
      <c r="N14" s="150">
        <v>1474</v>
      </c>
      <c r="O14" s="74"/>
      <c r="P14" s="97"/>
    </row>
    <row r="15" spans="1:16" s="67" customFormat="1" ht="18" customHeight="1">
      <c r="A15" s="216">
        <v>2016</v>
      </c>
      <c r="B15" s="151">
        <v>9</v>
      </c>
      <c r="C15" s="150">
        <v>2490</v>
      </c>
      <c r="D15" s="150">
        <v>1040</v>
      </c>
      <c r="E15" s="150">
        <v>1450</v>
      </c>
      <c r="F15" s="151" t="s">
        <v>1</v>
      </c>
      <c r="G15" s="151" t="s">
        <v>1</v>
      </c>
      <c r="H15" s="151" t="s">
        <v>1</v>
      </c>
      <c r="I15" s="151" t="s">
        <v>1</v>
      </c>
      <c r="J15" s="151" t="s">
        <v>1</v>
      </c>
      <c r="K15" s="151" t="s">
        <v>1</v>
      </c>
      <c r="L15" s="150">
        <v>2490</v>
      </c>
      <c r="M15" s="150">
        <v>1040</v>
      </c>
      <c r="N15" s="150">
        <v>1450</v>
      </c>
      <c r="O15" s="74"/>
      <c r="P15" s="97"/>
    </row>
  </sheetData>
  <customSheetViews>
    <customSheetView guid="{3FB9FB02-A7E5-4F69-B0B2-D91D85FEF9AA}">
      <selection activeCell="A16" sqref="A16"/>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5" sqref="B15:N15"/>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N2" sqref="N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A15" sqref="A15"/>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N2" sqref="N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B15" sqref="B15"/>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selection activeCell="B15" sqref="B15"/>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B15" sqref="A15:IV15"/>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N2" sqref="N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5" sqref="B15:N15"/>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P15" sqref="P15"/>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10">
    <mergeCell ref="A3:A5"/>
    <mergeCell ref="B3:B5"/>
    <mergeCell ref="C3:E3"/>
    <mergeCell ref="F3:N3"/>
    <mergeCell ref="C4:C5"/>
    <mergeCell ref="D4:D5"/>
    <mergeCell ref="E4:E5"/>
    <mergeCell ref="F4:H4"/>
    <mergeCell ref="I4:K4"/>
    <mergeCell ref="L4:N4"/>
  </mergeCells>
  <phoneticPr fontId="19" type="noConversion"/>
  <hyperlinks>
    <hyperlink ref="N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32.xml><?xml version="1.0" encoding="utf-8"?>
<worksheet xmlns="http://schemas.openxmlformats.org/spreadsheetml/2006/main" xmlns:r="http://schemas.openxmlformats.org/officeDocument/2006/relationships">
  <sheetPr codeName="Sheet35"/>
  <dimension ref="A1:P14"/>
  <sheetViews>
    <sheetView zoomScaleNormal="100" workbookViewId="0">
      <selection activeCell="J2" sqref="J2"/>
    </sheetView>
  </sheetViews>
  <sheetFormatPr defaultColWidth="9.140625" defaultRowHeight="12"/>
  <cols>
    <col min="1" max="1" width="8.28515625" style="2" customWidth="1"/>
    <col min="2" max="4" width="10.5703125" style="2" customWidth="1"/>
    <col min="5" max="5" width="9.140625" style="2" customWidth="1"/>
    <col min="6" max="6" width="14.42578125" style="2" customWidth="1"/>
    <col min="7" max="7" width="8.85546875" style="4" customWidth="1"/>
    <col min="8" max="8" width="14.42578125" style="2" customWidth="1"/>
    <col min="9" max="9" width="12.28515625" style="2" customWidth="1"/>
    <col min="10" max="10" width="9.5703125" style="2" customWidth="1"/>
    <col min="11" max="11" width="8.28515625" style="2" customWidth="1"/>
    <col min="12" max="12" width="8.28515625" style="4" customWidth="1"/>
    <col min="13" max="15" width="8.28515625" style="2" customWidth="1"/>
    <col min="16" max="16384" width="9.140625" style="2"/>
  </cols>
  <sheetData>
    <row r="1" spans="1:16" s="3" customFormat="1">
      <c r="A1" s="15" t="s">
        <v>234</v>
      </c>
      <c r="B1" s="2"/>
      <c r="C1" s="2"/>
      <c r="D1" s="2"/>
      <c r="E1" s="2"/>
      <c r="F1" s="2"/>
      <c r="G1" s="2"/>
      <c r="H1" s="2"/>
      <c r="I1" s="2"/>
      <c r="J1" s="2"/>
    </row>
    <row r="2" spans="1:16" ht="15" customHeight="1" thickBot="1">
      <c r="A2" s="7"/>
      <c r="G2" s="2"/>
      <c r="J2" s="5" t="s">
        <v>122</v>
      </c>
      <c r="L2" s="2"/>
      <c r="N2" s="5"/>
    </row>
    <row r="3" spans="1:16" ht="22.5" customHeight="1" thickTop="1">
      <c r="A3" s="336"/>
      <c r="B3" s="274" t="s">
        <v>96</v>
      </c>
      <c r="C3" s="274"/>
      <c r="D3" s="274"/>
      <c r="E3" s="274" t="s">
        <v>97</v>
      </c>
      <c r="F3" s="274"/>
      <c r="G3" s="274" t="s">
        <v>98</v>
      </c>
      <c r="H3" s="274"/>
      <c r="I3" s="274" t="s">
        <v>99</v>
      </c>
      <c r="J3" s="280" t="s">
        <v>100</v>
      </c>
    </row>
    <row r="4" spans="1:16" ht="32.25" customHeight="1">
      <c r="A4" s="337"/>
      <c r="B4" s="31" t="s">
        <v>25</v>
      </c>
      <c r="C4" s="31" t="s">
        <v>26</v>
      </c>
      <c r="D4" s="31" t="s">
        <v>27</v>
      </c>
      <c r="E4" s="42" t="s">
        <v>34</v>
      </c>
      <c r="F4" s="31" t="s">
        <v>101</v>
      </c>
      <c r="G4" s="42" t="s">
        <v>34</v>
      </c>
      <c r="H4" s="31" t="s">
        <v>101</v>
      </c>
      <c r="I4" s="276"/>
      <c r="J4" s="281"/>
    </row>
    <row r="5" spans="1:16" ht="18" customHeight="1">
      <c r="A5" s="43">
        <v>2007</v>
      </c>
      <c r="B5" s="9">
        <v>339</v>
      </c>
      <c r="C5" s="9">
        <v>134</v>
      </c>
      <c r="D5" s="9">
        <v>205</v>
      </c>
      <c r="E5" s="9">
        <v>24</v>
      </c>
      <c r="F5" s="9">
        <v>17</v>
      </c>
      <c r="G5" s="9">
        <v>4</v>
      </c>
      <c r="H5" s="9">
        <v>4</v>
      </c>
      <c r="I5" s="9">
        <v>47</v>
      </c>
      <c r="J5" s="9">
        <v>264</v>
      </c>
      <c r="K5" s="9"/>
      <c r="L5" s="9"/>
      <c r="M5" s="9"/>
      <c r="N5" s="9"/>
      <c r="O5" s="9"/>
      <c r="P5" s="10"/>
    </row>
    <row r="6" spans="1:16" ht="18" customHeight="1">
      <c r="A6" s="43">
        <v>2008</v>
      </c>
      <c r="B6" s="9">
        <v>372</v>
      </c>
      <c r="C6" s="9">
        <v>160</v>
      </c>
      <c r="D6" s="9">
        <v>212</v>
      </c>
      <c r="E6" s="9">
        <v>24</v>
      </c>
      <c r="F6" s="9">
        <v>16</v>
      </c>
      <c r="G6" s="9">
        <v>5</v>
      </c>
      <c r="H6" s="9">
        <v>3</v>
      </c>
      <c r="I6" s="9">
        <v>48</v>
      </c>
      <c r="J6" s="9">
        <v>295</v>
      </c>
      <c r="K6" s="9"/>
      <c r="L6" s="9"/>
      <c r="M6" s="9"/>
      <c r="N6" s="9"/>
      <c r="O6" s="9"/>
      <c r="P6" s="10"/>
    </row>
    <row r="7" spans="1:16" ht="18" customHeight="1">
      <c r="A7" s="70">
        <v>2009</v>
      </c>
      <c r="B7" s="71">
        <v>394</v>
      </c>
      <c r="C7" s="71">
        <v>159</v>
      </c>
      <c r="D7" s="71">
        <v>235</v>
      </c>
      <c r="E7" s="71">
        <v>22</v>
      </c>
      <c r="F7" s="71">
        <v>16</v>
      </c>
      <c r="G7" s="71">
        <v>4</v>
      </c>
      <c r="H7" s="71">
        <v>2</v>
      </c>
      <c r="I7" s="71">
        <v>57</v>
      </c>
      <c r="J7" s="71">
        <v>311</v>
      </c>
      <c r="K7" s="9"/>
      <c r="L7" s="9"/>
      <c r="M7" s="9"/>
      <c r="N7" s="9"/>
      <c r="O7" s="9"/>
      <c r="P7" s="10"/>
    </row>
    <row r="8" spans="1:16" s="63" customFormat="1" ht="18" customHeight="1">
      <c r="A8" s="43">
        <v>2010</v>
      </c>
      <c r="B8" s="9">
        <v>400</v>
      </c>
      <c r="C8" s="9">
        <v>160</v>
      </c>
      <c r="D8" s="9">
        <v>240</v>
      </c>
      <c r="E8" s="9">
        <v>28</v>
      </c>
      <c r="F8" s="9">
        <v>16</v>
      </c>
      <c r="G8" s="9">
        <v>3</v>
      </c>
      <c r="H8" s="9">
        <v>2</v>
      </c>
      <c r="I8" s="9">
        <v>53</v>
      </c>
      <c r="J8" s="9">
        <v>316</v>
      </c>
      <c r="K8" s="71"/>
      <c r="L8" s="71"/>
      <c r="M8" s="71"/>
      <c r="N8" s="71"/>
      <c r="O8" s="71"/>
      <c r="P8" s="60"/>
    </row>
    <row r="9" spans="1:16" ht="18" customHeight="1">
      <c r="A9" s="43">
        <v>2011</v>
      </c>
      <c r="B9" s="74">
        <v>412</v>
      </c>
      <c r="C9" s="74">
        <v>179</v>
      </c>
      <c r="D9" s="74">
        <v>233</v>
      </c>
      <c r="E9" s="74">
        <v>27</v>
      </c>
      <c r="F9" s="74">
        <v>16</v>
      </c>
      <c r="G9" s="74">
        <v>2</v>
      </c>
      <c r="H9" s="74" t="s">
        <v>1</v>
      </c>
      <c r="I9" s="74">
        <v>58</v>
      </c>
      <c r="J9" s="74">
        <v>325</v>
      </c>
      <c r="K9" s="9"/>
      <c r="L9" s="9"/>
      <c r="M9" s="9"/>
      <c r="N9" s="9"/>
      <c r="O9" s="9"/>
      <c r="P9" s="10"/>
    </row>
    <row r="10" spans="1:16" ht="18" customHeight="1">
      <c r="A10" s="43">
        <v>2012</v>
      </c>
      <c r="B10" s="74">
        <v>412</v>
      </c>
      <c r="C10" s="74">
        <v>166</v>
      </c>
      <c r="D10" s="74">
        <v>246</v>
      </c>
      <c r="E10" s="74">
        <v>27</v>
      </c>
      <c r="F10" s="74">
        <v>17</v>
      </c>
      <c r="G10" s="74">
        <v>3</v>
      </c>
      <c r="H10" s="74">
        <v>2</v>
      </c>
      <c r="I10" s="74">
        <v>55</v>
      </c>
      <c r="J10" s="74">
        <v>327</v>
      </c>
      <c r="K10" s="9"/>
      <c r="L10" s="9"/>
      <c r="M10" s="9"/>
      <c r="N10" s="9"/>
      <c r="O10" s="9"/>
      <c r="P10" s="10"/>
    </row>
    <row r="11" spans="1:16" ht="18" customHeight="1">
      <c r="A11" s="43">
        <v>2013</v>
      </c>
      <c r="B11" s="74">
        <v>423</v>
      </c>
      <c r="C11" s="74">
        <v>169</v>
      </c>
      <c r="D11" s="74">
        <v>254</v>
      </c>
      <c r="E11" s="74">
        <v>26</v>
      </c>
      <c r="F11" s="74">
        <v>6</v>
      </c>
      <c r="G11" s="74">
        <v>2</v>
      </c>
      <c r="H11" s="74">
        <v>1</v>
      </c>
      <c r="I11" s="74">
        <v>64</v>
      </c>
      <c r="J11" s="74">
        <v>331</v>
      </c>
      <c r="K11" s="9"/>
      <c r="L11" s="9"/>
      <c r="M11" s="9"/>
      <c r="N11" s="9"/>
      <c r="O11" s="9"/>
      <c r="P11" s="10"/>
    </row>
    <row r="12" spans="1:16" ht="18" customHeight="1">
      <c r="A12" s="43">
        <v>2014</v>
      </c>
      <c r="B12" s="74">
        <v>421</v>
      </c>
      <c r="C12" s="74">
        <v>169</v>
      </c>
      <c r="D12" s="74">
        <v>252</v>
      </c>
      <c r="E12" s="74">
        <v>28</v>
      </c>
      <c r="F12" s="74">
        <v>18</v>
      </c>
      <c r="G12" s="74">
        <v>4</v>
      </c>
      <c r="H12" s="74">
        <v>3</v>
      </c>
      <c r="I12" s="74">
        <v>78</v>
      </c>
      <c r="J12" s="74">
        <v>311</v>
      </c>
      <c r="K12" s="9"/>
      <c r="L12" s="9"/>
      <c r="M12" s="9"/>
      <c r="N12" s="9"/>
      <c r="O12" s="9"/>
      <c r="P12" s="10"/>
    </row>
    <row r="13" spans="1:16" ht="18" customHeight="1">
      <c r="A13" s="43">
        <v>2015</v>
      </c>
      <c r="B13" s="74">
        <v>423</v>
      </c>
      <c r="C13" s="74">
        <v>187</v>
      </c>
      <c r="D13" s="74">
        <v>236</v>
      </c>
      <c r="E13" s="74">
        <v>29</v>
      </c>
      <c r="F13" s="74">
        <v>17</v>
      </c>
      <c r="G13" s="74">
        <v>4</v>
      </c>
      <c r="H13" s="74">
        <v>3</v>
      </c>
      <c r="I13" s="74">
        <v>78</v>
      </c>
      <c r="J13" s="74">
        <v>312</v>
      </c>
      <c r="K13" s="9"/>
      <c r="L13" s="9"/>
      <c r="M13" s="9"/>
      <c r="N13" s="9"/>
      <c r="O13" s="9"/>
      <c r="P13" s="10"/>
    </row>
    <row r="14" spans="1:16" ht="18" customHeight="1">
      <c r="A14" s="43">
        <v>2016</v>
      </c>
      <c r="B14" s="74">
        <v>416</v>
      </c>
      <c r="C14" s="74">
        <v>166</v>
      </c>
      <c r="D14" s="74">
        <v>250</v>
      </c>
      <c r="E14" s="74">
        <v>29</v>
      </c>
      <c r="F14" s="74">
        <v>18</v>
      </c>
      <c r="G14" s="74">
        <v>4</v>
      </c>
      <c r="H14" s="74">
        <v>3</v>
      </c>
      <c r="I14" s="74">
        <v>83</v>
      </c>
      <c r="J14" s="74">
        <v>300</v>
      </c>
      <c r="K14" s="9"/>
      <c r="L14" s="9"/>
      <c r="M14" s="9"/>
      <c r="N14" s="9"/>
      <c r="O14" s="9"/>
      <c r="P14" s="10"/>
    </row>
  </sheetData>
  <customSheetViews>
    <customSheetView guid="{3FB9FB02-A7E5-4F69-B0B2-D91D85FEF9AA}">
      <selection activeCell="J2" sqref="J2"/>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election activeCell="B14" sqref="B14"/>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election activeCell="J2" sqref="J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hiddenRows="1">
      <selection activeCell="J2" sqref="J2"/>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selection activeCell="J2" sqref="J2"/>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election activeCell="J2" sqref="J2"/>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selection activeCell="A17" sqref="A17"/>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selection activeCell="A17" sqref="A17"/>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2" sqref="J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election activeCell="J2" sqref="J2"/>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election activeCell="B14" sqref="B14:J14"/>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election activeCell="F21" sqref="F21"/>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6">
    <mergeCell ref="J3:J4"/>
    <mergeCell ref="I3:I4"/>
    <mergeCell ref="A3:A4"/>
    <mergeCell ref="B3:D3"/>
    <mergeCell ref="E3:F3"/>
    <mergeCell ref="G3:H3"/>
  </mergeCells>
  <phoneticPr fontId="19" type="noConversion"/>
  <hyperlinks>
    <hyperlink ref="J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4"/>
  <dimension ref="A1:M20"/>
  <sheetViews>
    <sheetView zoomScaleNormal="120" workbookViewId="0">
      <selection activeCell="M26" sqref="M26"/>
    </sheetView>
  </sheetViews>
  <sheetFormatPr defaultColWidth="9.140625" defaultRowHeight="12"/>
  <cols>
    <col min="1" max="1" width="29.85546875" style="67" customWidth="1"/>
    <col min="2" max="5" width="10.28515625" style="67" customWidth="1"/>
    <col min="6" max="6" width="10.28515625" style="68" customWidth="1"/>
    <col min="7" max="11" width="10.28515625" style="67" customWidth="1"/>
    <col min="12" max="12" width="9.5703125" style="68" customWidth="1"/>
    <col min="13" max="13" width="15.140625" style="67" customWidth="1"/>
    <col min="14" max="14" width="10" style="67" customWidth="1"/>
    <col min="15" max="15" width="11.140625" style="67" customWidth="1"/>
    <col min="16" max="16" width="8.140625" style="67" customWidth="1"/>
    <col min="17" max="16384" width="9.140625" style="67"/>
  </cols>
  <sheetData>
    <row r="1" spans="1:13" s="161" customFormat="1">
      <c r="A1" s="15" t="s">
        <v>180</v>
      </c>
      <c r="B1" s="67"/>
      <c r="C1" s="67"/>
      <c r="D1" s="67"/>
      <c r="E1" s="67"/>
      <c r="F1" s="67"/>
      <c r="G1" s="67"/>
      <c r="H1" s="67"/>
      <c r="I1" s="67"/>
      <c r="J1" s="67"/>
      <c r="M1" s="5"/>
    </row>
    <row r="2" spans="1:13" ht="12.75" thickBot="1">
      <c r="A2" s="7"/>
      <c r="F2" s="67"/>
      <c r="K2" s="5" t="s">
        <v>122</v>
      </c>
    </row>
    <row r="3" spans="1:13" ht="27" customHeight="1" thickTop="1">
      <c r="A3" s="162"/>
      <c r="B3" s="207" t="s">
        <v>21</v>
      </c>
      <c r="C3" s="207" t="s">
        <v>22</v>
      </c>
      <c r="D3" s="207" t="s">
        <v>23</v>
      </c>
      <c r="E3" s="207" t="s">
        <v>179</v>
      </c>
      <c r="F3" s="207" t="s">
        <v>136</v>
      </c>
      <c r="G3" s="207" t="s">
        <v>153</v>
      </c>
      <c r="H3" s="207" t="s">
        <v>161</v>
      </c>
      <c r="I3" s="208" t="s">
        <v>173</v>
      </c>
      <c r="J3" s="208" t="s">
        <v>255</v>
      </c>
      <c r="K3" s="208" t="s">
        <v>264</v>
      </c>
    </row>
    <row r="4" spans="1:13" ht="15" customHeight="1">
      <c r="A4" s="164" t="s">
        <v>30</v>
      </c>
      <c r="B4" s="165">
        <v>67</v>
      </c>
      <c r="C4" s="165">
        <v>68</v>
      </c>
      <c r="D4" s="165">
        <v>69</v>
      </c>
      <c r="E4" s="165">
        <v>78</v>
      </c>
      <c r="F4" s="165">
        <v>78</v>
      </c>
      <c r="G4" s="165">
        <v>82</v>
      </c>
      <c r="H4" s="165">
        <v>95</v>
      </c>
      <c r="I4" s="165">
        <v>99</v>
      </c>
      <c r="J4" s="165">
        <v>113</v>
      </c>
      <c r="K4" s="165">
        <v>124</v>
      </c>
    </row>
    <row r="5" spans="1:13" ht="15" customHeight="1">
      <c r="A5" s="166" t="s">
        <v>31</v>
      </c>
      <c r="B5" s="165">
        <v>5082</v>
      </c>
      <c r="C5" s="165">
        <v>5502</v>
      </c>
      <c r="D5" s="165">
        <v>6342</v>
      </c>
      <c r="E5" s="165">
        <v>6583</v>
      </c>
      <c r="F5" s="165">
        <v>6394</v>
      </c>
      <c r="G5" s="165">
        <v>6732</v>
      </c>
      <c r="H5" s="167">
        <v>7369</v>
      </c>
      <c r="I5" s="167">
        <v>7599</v>
      </c>
      <c r="J5" s="167">
        <v>8166</v>
      </c>
      <c r="K5" s="167">
        <v>9093</v>
      </c>
    </row>
    <row r="6" spans="1:13" ht="15" customHeight="1">
      <c r="A6" s="168" t="s">
        <v>181</v>
      </c>
      <c r="B6" s="165">
        <v>2675</v>
      </c>
      <c r="C6" s="165">
        <v>2916</v>
      </c>
      <c r="D6" s="165">
        <v>3360</v>
      </c>
      <c r="E6" s="165">
        <v>3504</v>
      </c>
      <c r="F6" s="165">
        <v>3358</v>
      </c>
      <c r="G6" s="165">
        <v>3505</v>
      </c>
      <c r="H6" s="167">
        <v>3896</v>
      </c>
      <c r="I6" s="167">
        <v>3989</v>
      </c>
      <c r="J6" s="167">
        <v>4239</v>
      </c>
      <c r="K6" s="167">
        <v>4726</v>
      </c>
    </row>
    <row r="7" spans="1:13" ht="15" customHeight="1">
      <c r="A7" s="168" t="s">
        <v>182</v>
      </c>
      <c r="B7" s="165">
        <v>2407</v>
      </c>
      <c r="C7" s="165">
        <v>2586</v>
      </c>
      <c r="D7" s="165">
        <v>2982</v>
      </c>
      <c r="E7" s="165">
        <v>3079</v>
      </c>
      <c r="F7" s="165">
        <v>3036</v>
      </c>
      <c r="G7" s="165">
        <v>3227</v>
      </c>
      <c r="H7" s="167">
        <v>3473</v>
      </c>
      <c r="I7" s="167">
        <v>3610</v>
      </c>
      <c r="J7" s="167">
        <v>3927</v>
      </c>
      <c r="K7" s="167">
        <v>4367</v>
      </c>
    </row>
    <row r="8" spans="1:13" ht="15" customHeight="1">
      <c r="A8" s="166" t="s">
        <v>32</v>
      </c>
      <c r="B8" s="165">
        <v>818</v>
      </c>
      <c r="C8" s="165">
        <v>848</v>
      </c>
      <c r="D8" s="165">
        <v>918</v>
      </c>
      <c r="E8" s="165">
        <v>981</v>
      </c>
      <c r="F8" s="165">
        <v>991</v>
      </c>
      <c r="G8" s="165">
        <v>1018</v>
      </c>
      <c r="H8" s="167">
        <v>1110</v>
      </c>
      <c r="I8" s="167">
        <v>1156</v>
      </c>
      <c r="J8" s="167">
        <v>1268</v>
      </c>
      <c r="K8" s="167">
        <v>1392</v>
      </c>
    </row>
    <row r="9" spans="1:13" ht="15" customHeight="1">
      <c r="A9" s="168" t="s">
        <v>182</v>
      </c>
      <c r="B9" s="165">
        <v>744</v>
      </c>
      <c r="C9" s="165">
        <v>772</v>
      </c>
      <c r="D9" s="165">
        <v>828</v>
      </c>
      <c r="E9" s="165">
        <v>902</v>
      </c>
      <c r="F9" s="165">
        <v>912</v>
      </c>
      <c r="G9" s="165">
        <v>930</v>
      </c>
      <c r="H9" s="167">
        <v>1021</v>
      </c>
      <c r="I9" s="167">
        <v>1061</v>
      </c>
      <c r="J9" s="167">
        <v>1161</v>
      </c>
      <c r="K9" s="167">
        <v>1276</v>
      </c>
    </row>
    <row r="10" spans="1:13" ht="15" customHeight="1">
      <c r="A10" s="168" t="s">
        <v>183</v>
      </c>
      <c r="B10" s="165">
        <v>354</v>
      </c>
      <c r="C10" s="165">
        <v>366</v>
      </c>
      <c r="D10" s="165">
        <v>402</v>
      </c>
      <c r="E10" s="165">
        <v>449</v>
      </c>
      <c r="F10" s="165">
        <v>444</v>
      </c>
      <c r="G10" s="165">
        <v>470</v>
      </c>
      <c r="H10" s="167">
        <v>538</v>
      </c>
      <c r="I10" s="167">
        <v>574</v>
      </c>
      <c r="J10" s="167">
        <v>630</v>
      </c>
      <c r="K10" s="167">
        <v>724</v>
      </c>
    </row>
    <row r="11" spans="1:13" ht="15" customHeight="1">
      <c r="A11" s="169" t="s">
        <v>182</v>
      </c>
      <c r="B11" s="165">
        <v>346</v>
      </c>
      <c r="C11" s="165">
        <v>359</v>
      </c>
      <c r="D11" s="165">
        <v>394</v>
      </c>
      <c r="E11" s="165">
        <v>442</v>
      </c>
      <c r="F11" s="165">
        <v>438</v>
      </c>
      <c r="G11" s="165">
        <v>463</v>
      </c>
      <c r="H11" s="167">
        <v>531</v>
      </c>
      <c r="I11" s="167">
        <v>561</v>
      </c>
      <c r="J11" s="167">
        <v>617</v>
      </c>
      <c r="K11" s="167">
        <v>710</v>
      </c>
    </row>
    <row r="12" spans="1:13" ht="15" customHeight="1">
      <c r="A12" s="168" t="s">
        <v>184</v>
      </c>
      <c r="B12" s="165">
        <v>107</v>
      </c>
      <c r="C12" s="165">
        <v>110</v>
      </c>
      <c r="D12" s="165">
        <v>119</v>
      </c>
      <c r="E12" s="165">
        <v>139</v>
      </c>
      <c r="F12" s="165">
        <v>120</v>
      </c>
      <c r="G12" s="165">
        <v>117</v>
      </c>
      <c r="H12" s="167">
        <v>109</v>
      </c>
      <c r="I12" s="167">
        <v>97</v>
      </c>
      <c r="J12" s="167">
        <v>84</v>
      </c>
      <c r="K12" s="167">
        <v>57</v>
      </c>
    </row>
    <row r="13" spans="1:13" ht="15" customHeight="1">
      <c r="A13" s="169" t="s">
        <v>182</v>
      </c>
      <c r="B13" s="165">
        <v>105</v>
      </c>
      <c r="C13" s="165">
        <v>109</v>
      </c>
      <c r="D13" s="165">
        <v>117</v>
      </c>
      <c r="E13" s="165">
        <v>136</v>
      </c>
      <c r="F13" s="165">
        <v>117</v>
      </c>
      <c r="G13" s="165">
        <v>114</v>
      </c>
      <c r="H13" s="167">
        <v>107</v>
      </c>
      <c r="I13" s="167">
        <v>95</v>
      </c>
      <c r="J13" s="167">
        <v>83</v>
      </c>
      <c r="K13" s="167">
        <v>56</v>
      </c>
    </row>
    <row r="14" spans="1:13" ht="15" customHeight="1">
      <c r="A14" s="168" t="s">
        <v>185</v>
      </c>
      <c r="B14" s="165">
        <v>27</v>
      </c>
      <c r="C14" s="165">
        <v>22</v>
      </c>
      <c r="D14" s="165">
        <v>26</v>
      </c>
      <c r="E14" s="165">
        <v>34</v>
      </c>
      <c r="F14" s="165">
        <v>40</v>
      </c>
      <c r="G14" s="165">
        <v>44</v>
      </c>
      <c r="H14" s="167">
        <v>48</v>
      </c>
      <c r="I14" s="167">
        <v>49</v>
      </c>
      <c r="J14" s="167">
        <v>43</v>
      </c>
      <c r="K14" s="167">
        <v>59</v>
      </c>
    </row>
    <row r="15" spans="1:13" ht="15" customHeight="1">
      <c r="A15" s="168" t="s">
        <v>186</v>
      </c>
      <c r="B15" s="165">
        <v>60</v>
      </c>
      <c r="C15" s="165">
        <v>64</v>
      </c>
      <c r="D15" s="165">
        <v>75</v>
      </c>
      <c r="E15" s="165">
        <v>109</v>
      </c>
      <c r="F15" s="165">
        <v>115</v>
      </c>
      <c r="G15" s="165">
        <v>107</v>
      </c>
      <c r="H15" s="167">
        <v>120</v>
      </c>
      <c r="I15" s="167">
        <v>125</v>
      </c>
      <c r="J15" s="167">
        <v>146</v>
      </c>
      <c r="K15" s="167">
        <v>145</v>
      </c>
    </row>
    <row r="16" spans="1:13" ht="15" customHeight="1">
      <c r="A16" s="168" t="s">
        <v>187</v>
      </c>
      <c r="B16" s="165">
        <v>101</v>
      </c>
      <c r="C16" s="165">
        <v>110</v>
      </c>
      <c r="D16" s="165">
        <v>113</v>
      </c>
      <c r="E16" s="165" t="s">
        <v>131</v>
      </c>
      <c r="F16" s="165" t="s">
        <v>131</v>
      </c>
      <c r="G16" s="165" t="s">
        <v>0</v>
      </c>
      <c r="H16" s="167" t="s">
        <v>0</v>
      </c>
      <c r="I16" s="167" t="s">
        <v>0</v>
      </c>
      <c r="J16" s="167" t="s">
        <v>0</v>
      </c>
      <c r="K16" s="167" t="s">
        <v>0</v>
      </c>
    </row>
    <row r="17" spans="1:11" ht="15" customHeight="1">
      <c r="A17" s="168" t="s">
        <v>188</v>
      </c>
      <c r="B17" s="165">
        <v>138</v>
      </c>
      <c r="C17" s="165">
        <v>140</v>
      </c>
      <c r="D17" s="165">
        <v>138</v>
      </c>
      <c r="E17" s="165" t="s">
        <v>131</v>
      </c>
      <c r="F17" s="165" t="s">
        <v>131</v>
      </c>
      <c r="G17" s="165" t="s">
        <v>0</v>
      </c>
      <c r="H17" s="167" t="s">
        <v>0</v>
      </c>
      <c r="I17" s="167" t="s">
        <v>0</v>
      </c>
      <c r="J17" s="167" t="s">
        <v>0</v>
      </c>
      <c r="K17" s="167" t="s">
        <v>0</v>
      </c>
    </row>
    <row r="18" spans="1:11" ht="15" customHeight="1">
      <c r="A18" s="168" t="s">
        <v>189</v>
      </c>
      <c r="B18" s="165">
        <v>31</v>
      </c>
      <c r="C18" s="165">
        <v>36</v>
      </c>
      <c r="D18" s="165">
        <v>45</v>
      </c>
      <c r="E18" s="165">
        <v>250</v>
      </c>
      <c r="F18" s="165">
        <v>272</v>
      </c>
      <c r="G18" s="165">
        <v>280</v>
      </c>
      <c r="H18" s="167">
        <v>295</v>
      </c>
      <c r="I18" s="167">
        <v>311</v>
      </c>
      <c r="J18" s="167">
        <v>365</v>
      </c>
      <c r="K18" s="167">
        <v>391</v>
      </c>
    </row>
    <row r="20" spans="1:11" ht="25.5" customHeight="1">
      <c r="A20" s="282" t="s">
        <v>190</v>
      </c>
      <c r="B20" s="282"/>
      <c r="C20" s="282"/>
      <c r="D20" s="282"/>
      <c r="E20" s="282"/>
      <c r="F20" s="282"/>
      <c r="G20" s="282"/>
      <c r="H20" s="282"/>
      <c r="I20" s="282"/>
      <c r="J20" s="282"/>
      <c r="K20" s="282"/>
    </row>
  </sheetData>
  <customSheetViews>
    <customSheetView guid="{3FB9FB02-A7E5-4F69-B0B2-D91D85FEF9AA}">
      <selection activeCell="K4" sqref="K4:K18"/>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pane ySplit="5" topLeftCell="A6" activePane="bottomLeft" state="frozen"/>
      <selection pane="bottomLeft" activeCell="E17" sqref="E17"/>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6" activePane="bottomLeft" state="frozen"/>
      <selection pane="bottomLeft" activeCell="B15" sqref="B15:P15"/>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20">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20" showPageBreaks="1">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K4" sqref="K3:K18"/>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P2" sqref="P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6" activePane="bottomLeft" state="frozen"/>
      <selection pane="bottomLeft" activeCell="K21" sqref="K21"/>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mergeCells count="1">
    <mergeCell ref="A20:K20"/>
  </mergeCell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5"/>
  <dimension ref="A1:L11"/>
  <sheetViews>
    <sheetView zoomScaleNormal="100" workbookViewId="0">
      <selection activeCell="F21" sqref="F21"/>
    </sheetView>
  </sheetViews>
  <sheetFormatPr defaultColWidth="9.140625" defaultRowHeight="12"/>
  <cols>
    <col min="1" max="1" width="28.5703125" style="67" customWidth="1"/>
    <col min="2" max="5" width="10.140625" style="67" customWidth="1"/>
    <col min="6" max="6" width="10.140625" style="68" customWidth="1"/>
    <col min="7" max="11" width="10.140625" style="67" customWidth="1"/>
    <col min="12" max="12" width="9.140625" style="68" customWidth="1"/>
    <col min="13" max="13" width="10.7109375" style="67" customWidth="1"/>
    <col min="14" max="16384" width="9.140625" style="67"/>
  </cols>
  <sheetData>
    <row r="1" spans="1:12" s="161" customFormat="1">
      <c r="A1" s="15" t="s">
        <v>191</v>
      </c>
      <c r="B1" s="67"/>
      <c r="C1" s="67"/>
      <c r="D1" s="67"/>
      <c r="E1" s="67"/>
      <c r="F1" s="67"/>
      <c r="G1" s="67"/>
      <c r="H1" s="5"/>
      <c r="I1" s="67"/>
      <c r="J1" s="67"/>
    </row>
    <row r="2" spans="1:12" ht="12.75" thickBot="1">
      <c r="K2" s="5" t="s">
        <v>122</v>
      </c>
    </row>
    <row r="3" spans="1:12" s="172" customFormat="1" ht="21" customHeight="1" thickTop="1">
      <c r="A3" s="170"/>
      <c r="B3" s="207" t="s">
        <v>21</v>
      </c>
      <c r="C3" s="207" t="s">
        <v>22</v>
      </c>
      <c r="D3" s="207" t="s">
        <v>23</v>
      </c>
      <c r="E3" s="207" t="s">
        <v>127</v>
      </c>
      <c r="F3" s="207" t="s">
        <v>136</v>
      </c>
      <c r="G3" s="207" t="s">
        <v>153</v>
      </c>
      <c r="H3" s="207" t="s">
        <v>161</v>
      </c>
      <c r="I3" s="208" t="s">
        <v>173</v>
      </c>
      <c r="J3" s="208" t="s">
        <v>255</v>
      </c>
      <c r="K3" s="208" t="s">
        <v>264</v>
      </c>
      <c r="L3" s="171"/>
    </row>
    <row r="4" spans="1:12" s="158" customFormat="1" ht="15" customHeight="1">
      <c r="A4" s="164" t="s">
        <v>192</v>
      </c>
      <c r="B4" s="165">
        <v>241</v>
      </c>
      <c r="C4" s="165">
        <v>252</v>
      </c>
      <c r="D4" s="165">
        <v>276</v>
      </c>
      <c r="E4" s="165">
        <v>287</v>
      </c>
      <c r="F4" s="165">
        <v>287</v>
      </c>
      <c r="G4" s="165">
        <v>300</v>
      </c>
      <c r="H4" s="165">
        <v>334</v>
      </c>
      <c r="I4" s="165">
        <v>366</v>
      </c>
      <c r="J4" s="165">
        <v>396</v>
      </c>
      <c r="K4" s="165">
        <v>430</v>
      </c>
      <c r="L4" s="173"/>
    </row>
    <row r="5" spans="1:12" s="158" customFormat="1" ht="15" customHeight="1">
      <c r="A5" s="168" t="s">
        <v>193</v>
      </c>
      <c r="B5" s="165">
        <v>59</v>
      </c>
      <c r="C5" s="165">
        <v>60</v>
      </c>
      <c r="D5" s="165">
        <v>66</v>
      </c>
      <c r="E5" s="165">
        <v>68</v>
      </c>
      <c r="F5" s="165">
        <v>69</v>
      </c>
      <c r="G5" s="165">
        <v>71</v>
      </c>
      <c r="H5" s="165">
        <v>79</v>
      </c>
      <c r="I5" s="165">
        <v>94</v>
      </c>
      <c r="J5" s="165">
        <v>98</v>
      </c>
      <c r="K5" s="165">
        <v>107</v>
      </c>
      <c r="L5" s="173"/>
    </row>
    <row r="6" spans="1:12" s="158" customFormat="1" ht="15" customHeight="1">
      <c r="A6" s="168" t="s">
        <v>194</v>
      </c>
      <c r="B6" s="165">
        <v>182</v>
      </c>
      <c r="C6" s="165">
        <v>192</v>
      </c>
      <c r="D6" s="165">
        <v>210</v>
      </c>
      <c r="E6" s="165">
        <v>219</v>
      </c>
      <c r="F6" s="165">
        <v>218</v>
      </c>
      <c r="G6" s="165">
        <v>229</v>
      </c>
      <c r="H6" s="165">
        <v>255</v>
      </c>
      <c r="I6" s="165">
        <v>272</v>
      </c>
      <c r="J6" s="165">
        <v>298</v>
      </c>
      <c r="K6" s="165">
        <v>323</v>
      </c>
      <c r="L6" s="173"/>
    </row>
    <row r="7" spans="1:12" s="158" customFormat="1" ht="15" customHeight="1">
      <c r="A7" s="166" t="s">
        <v>31</v>
      </c>
      <c r="B7" s="165">
        <v>5082</v>
      </c>
      <c r="C7" s="165">
        <v>5502</v>
      </c>
      <c r="D7" s="165">
        <v>6342</v>
      </c>
      <c r="E7" s="165">
        <v>6583</v>
      </c>
      <c r="F7" s="165">
        <v>6394</v>
      </c>
      <c r="G7" s="165">
        <v>6732</v>
      </c>
      <c r="H7" s="165">
        <v>7369</v>
      </c>
      <c r="I7" s="165">
        <v>7599</v>
      </c>
      <c r="J7" s="165">
        <v>8166</v>
      </c>
      <c r="K7" s="165">
        <v>9093</v>
      </c>
      <c r="L7" s="173"/>
    </row>
    <row r="8" spans="1:12" s="158" customFormat="1" ht="15" customHeight="1">
      <c r="A8" s="168" t="s">
        <v>195</v>
      </c>
      <c r="B8" s="165">
        <v>869</v>
      </c>
      <c r="C8" s="165">
        <v>969</v>
      </c>
      <c r="D8" s="165">
        <v>1098</v>
      </c>
      <c r="E8" s="165">
        <v>1096</v>
      </c>
      <c r="F8" s="165">
        <v>1109</v>
      </c>
      <c r="G8" s="165">
        <v>1115</v>
      </c>
      <c r="H8" s="165">
        <v>1205</v>
      </c>
      <c r="I8" s="165">
        <v>1312</v>
      </c>
      <c r="J8" s="165">
        <v>1360</v>
      </c>
      <c r="K8" s="165">
        <v>1675</v>
      </c>
      <c r="L8" s="173"/>
    </row>
    <row r="9" spans="1:12" s="158" customFormat="1" ht="15" customHeight="1">
      <c r="A9" s="168" t="s">
        <v>196</v>
      </c>
      <c r="B9" s="165">
        <v>4213</v>
      </c>
      <c r="C9" s="165">
        <v>4533</v>
      </c>
      <c r="D9" s="165">
        <v>5244</v>
      </c>
      <c r="E9" s="165">
        <v>5487</v>
      </c>
      <c r="F9" s="165">
        <v>5285</v>
      </c>
      <c r="G9" s="165">
        <v>5617</v>
      </c>
      <c r="H9" s="165">
        <v>6164</v>
      </c>
      <c r="I9" s="165">
        <v>6287</v>
      </c>
      <c r="J9" s="165">
        <v>6806</v>
      </c>
      <c r="K9" s="165">
        <v>7418</v>
      </c>
      <c r="L9" s="173"/>
    </row>
    <row r="11" spans="1:12">
      <c r="A11" s="12" t="s">
        <v>197</v>
      </c>
    </row>
  </sheetData>
  <customSheetViews>
    <customSheetView guid="{3FB9FB02-A7E5-4F69-B0B2-D91D85FEF9AA}">
      <selection activeCell="F21" sqref="F2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E16" sqref="E16"/>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B14" sqref="B14:G14"/>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K10" sqref="K10"/>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K16" sqref="K16"/>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6"/>
  <dimension ref="A1:Q19"/>
  <sheetViews>
    <sheetView zoomScaleNormal="130" workbookViewId="0">
      <selection activeCell="H11" sqref="H11"/>
    </sheetView>
  </sheetViews>
  <sheetFormatPr defaultColWidth="9.140625" defaultRowHeight="12"/>
  <cols>
    <col min="1" max="1" width="29.5703125" style="67" customWidth="1"/>
    <col min="2" max="6" width="11.5703125" style="67" customWidth="1"/>
    <col min="7" max="8" width="11.5703125" style="68" customWidth="1"/>
    <col min="9" max="10" width="10.28515625" style="67" customWidth="1"/>
    <col min="11" max="12" width="7.140625" style="67" customWidth="1"/>
    <col min="13" max="13" width="8.42578125" style="68" customWidth="1"/>
    <col min="14" max="14" width="8.42578125" style="67" customWidth="1"/>
    <col min="15" max="15" width="10" style="67" customWidth="1"/>
    <col min="16" max="16" width="11.140625" style="67" customWidth="1"/>
    <col min="17" max="17" width="8.140625" style="67" customWidth="1"/>
    <col min="18" max="16384" width="9.140625" style="67"/>
  </cols>
  <sheetData>
    <row r="1" spans="1:17" s="161" customFormat="1" ht="13.5">
      <c r="A1" s="15" t="s">
        <v>198</v>
      </c>
      <c r="B1" s="67"/>
      <c r="C1" s="67"/>
      <c r="D1" s="67"/>
      <c r="E1" s="67"/>
      <c r="F1" s="67"/>
      <c r="G1" s="67"/>
      <c r="H1" s="67"/>
      <c r="I1" s="67"/>
      <c r="J1" s="67"/>
      <c r="K1" s="67"/>
      <c r="Q1" s="5"/>
    </row>
    <row r="2" spans="1:17" ht="15" customHeight="1" thickBot="1">
      <c r="A2" s="7"/>
      <c r="G2" s="5"/>
      <c r="H2" s="5" t="s">
        <v>122</v>
      </c>
      <c r="M2" s="67"/>
    </row>
    <row r="3" spans="1:17" ht="22.5" customHeight="1" thickTop="1">
      <c r="A3" s="21"/>
      <c r="B3" s="160" t="s">
        <v>127</v>
      </c>
      <c r="C3" s="160" t="s">
        <v>136</v>
      </c>
      <c r="D3" s="174" t="s">
        <v>153</v>
      </c>
      <c r="E3" s="175" t="s">
        <v>161</v>
      </c>
      <c r="F3" s="176" t="s">
        <v>173</v>
      </c>
      <c r="G3" s="176" t="s">
        <v>255</v>
      </c>
      <c r="H3" s="176" t="s">
        <v>264</v>
      </c>
    </row>
    <row r="4" spans="1:17" ht="15" customHeight="1">
      <c r="A4" s="177" t="s">
        <v>38</v>
      </c>
      <c r="B4" s="100">
        <f>730+24</f>
        <v>754</v>
      </c>
      <c r="C4" s="100">
        <f>727+24</f>
        <v>751</v>
      </c>
      <c r="D4" s="100">
        <f>708+23</f>
        <v>731</v>
      </c>
      <c r="E4" s="100">
        <f>704+23</f>
        <v>727</v>
      </c>
      <c r="F4" s="100">
        <f>698+23</f>
        <v>721</v>
      </c>
      <c r="G4" s="100">
        <v>720</v>
      </c>
      <c r="H4" s="100">
        <v>708</v>
      </c>
    </row>
    <row r="5" spans="1:17" ht="15" customHeight="1">
      <c r="A5" s="178" t="s">
        <v>123</v>
      </c>
      <c r="B5" s="100">
        <f>5533+76</f>
        <v>5609</v>
      </c>
      <c r="C5" s="100">
        <f>5482+75</f>
        <v>5557</v>
      </c>
      <c r="D5" s="100">
        <f>5361+78</f>
        <v>5439</v>
      </c>
      <c r="E5" s="100">
        <f>5228+82</f>
        <v>5310</v>
      </c>
      <c r="F5" s="100">
        <f>5172+79</f>
        <v>5251</v>
      </c>
      <c r="G5" s="100">
        <v>5244</v>
      </c>
      <c r="H5" s="100">
        <v>5189</v>
      </c>
    </row>
    <row r="6" spans="1:17" ht="15" customHeight="1">
      <c r="A6" s="179" t="s">
        <v>36</v>
      </c>
      <c r="B6" s="173"/>
      <c r="C6" s="173"/>
      <c r="D6" s="173"/>
      <c r="E6" s="173"/>
      <c r="F6" s="173"/>
      <c r="G6" s="173"/>
      <c r="H6" s="173"/>
    </row>
    <row r="7" spans="1:17" ht="15" customHeight="1">
      <c r="A7" s="51" t="s">
        <v>199</v>
      </c>
      <c r="B7" s="100">
        <f>108322+414</f>
        <v>108736</v>
      </c>
      <c r="C7" s="100">
        <f>104625+403</f>
        <v>105028</v>
      </c>
      <c r="D7" s="100">
        <f>100966+410</f>
        <v>101376</v>
      </c>
      <c r="E7" s="100">
        <f>98599+426</f>
        <v>99025</v>
      </c>
      <c r="F7" s="100">
        <f>96524+408</f>
        <v>96932</v>
      </c>
      <c r="G7" s="100">
        <v>95639</v>
      </c>
      <c r="H7" s="100">
        <v>94064</v>
      </c>
    </row>
    <row r="8" spans="1:17" ht="15" customHeight="1">
      <c r="A8" s="20" t="s">
        <v>182</v>
      </c>
      <c r="B8" s="100">
        <f>147+52762</f>
        <v>52909</v>
      </c>
      <c r="C8" s="100">
        <f>141+50862</f>
        <v>51003</v>
      </c>
      <c r="D8" s="100">
        <f>49124+142</f>
        <v>49266</v>
      </c>
      <c r="E8" s="100">
        <f>142+48086</f>
        <v>48228</v>
      </c>
      <c r="F8" s="100">
        <f>141+47136</f>
        <v>47277</v>
      </c>
      <c r="G8" s="100">
        <v>46606</v>
      </c>
      <c r="H8" s="100">
        <v>45811</v>
      </c>
    </row>
    <row r="9" spans="1:17" ht="15" customHeight="1">
      <c r="A9" s="180" t="s">
        <v>200</v>
      </c>
      <c r="B9" s="100">
        <f>56267+243</f>
        <v>56510</v>
      </c>
      <c r="C9" s="100">
        <f>246+55114</f>
        <v>55360</v>
      </c>
      <c r="D9" s="100">
        <f>53780+256</f>
        <v>54036</v>
      </c>
      <c r="E9" s="100">
        <f>260+52514</f>
        <v>52774</v>
      </c>
      <c r="F9" s="100">
        <f>238+51732</f>
        <v>51970</v>
      </c>
      <c r="G9" s="100">
        <v>51858</v>
      </c>
      <c r="H9" s="100">
        <v>51702</v>
      </c>
    </row>
    <row r="10" spans="1:17" ht="15" customHeight="1">
      <c r="A10" s="20" t="s">
        <v>182</v>
      </c>
      <c r="B10" s="100">
        <f>81+27559</f>
        <v>27640</v>
      </c>
      <c r="C10" s="100">
        <f>78+26879</f>
        <v>26957</v>
      </c>
      <c r="D10" s="100">
        <f>26219+80</f>
        <v>26299</v>
      </c>
      <c r="E10" s="100">
        <f>74+25596</f>
        <v>25670</v>
      </c>
      <c r="F10" s="100">
        <f>78+25265</f>
        <v>25343</v>
      </c>
      <c r="G10" s="100">
        <v>25328</v>
      </c>
      <c r="H10" s="100">
        <v>25135</v>
      </c>
    </row>
    <row r="11" spans="1:17" ht="15" customHeight="1">
      <c r="A11" s="180" t="s">
        <v>201</v>
      </c>
      <c r="B11" s="100">
        <f>52055+171</f>
        <v>52226</v>
      </c>
      <c r="C11" s="100">
        <f>157+49511</f>
        <v>49668</v>
      </c>
      <c r="D11" s="100">
        <f>47186+154</f>
        <v>47340</v>
      </c>
      <c r="E11" s="100">
        <f>46085+166</f>
        <v>46251</v>
      </c>
      <c r="F11" s="100">
        <f>44792+170</f>
        <v>44962</v>
      </c>
      <c r="G11" s="100">
        <v>43781</v>
      </c>
      <c r="H11" s="100">
        <v>42362</v>
      </c>
    </row>
    <row r="12" spans="1:17" ht="15" customHeight="1">
      <c r="A12" s="20" t="s">
        <v>182</v>
      </c>
      <c r="B12" s="100">
        <f>66+25203</f>
        <v>25269</v>
      </c>
      <c r="C12" s="100">
        <f>63+23983</f>
        <v>24046</v>
      </c>
      <c r="D12" s="100">
        <f>22905+62</f>
        <v>22967</v>
      </c>
      <c r="E12" s="100">
        <f>68+22490</f>
        <v>22558</v>
      </c>
      <c r="F12" s="100">
        <f>21871+63</f>
        <v>21934</v>
      </c>
      <c r="G12" s="100">
        <v>21278</v>
      </c>
      <c r="H12" s="100">
        <v>20676</v>
      </c>
    </row>
    <row r="13" spans="1:17" ht="15" customHeight="1">
      <c r="A13" s="51" t="s">
        <v>202</v>
      </c>
      <c r="B13" s="100">
        <f>18+10707</f>
        <v>10725</v>
      </c>
      <c r="C13" s="100">
        <f>33+10637</f>
        <v>10670</v>
      </c>
      <c r="D13" s="100">
        <f>42+10469</f>
        <v>10511</v>
      </c>
      <c r="E13" s="100">
        <f>10133+43</f>
        <v>10176</v>
      </c>
      <c r="F13" s="100">
        <f>10127+43</f>
        <v>10170</v>
      </c>
      <c r="G13" s="100">
        <v>10595</v>
      </c>
      <c r="H13" s="100">
        <v>10693</v>
      </c>
    </row>
    <row r="14" spans="1:17" ht="15" customHeight="1">
      <c r="A14" s="20" t="s">
        <v>182</v>
      </c>
      <c r="B14" s="100">
        <f>3+5203</f>
        <v>5206</v>
      </c>
      <c r="C14" s="100">
        <f>11+5180</f>
        <v>5191</v>
      </c>
      <c r="D14" s="100">
        <f>13+5075</f>
        <v>5088</v>
      </c>
      <c r="E14" s="100">
        <f>11+4976</f>
        <v>4987</v>
      </c>
      <c r="F14" s="100">
        <f>11+4983</f>
        <v>4994</v>
      </c>
      <c r="G14" s="100">
        <v>5176</v>
      </c>
      <c r="H14" s="100">
        <v>5125</v>
      </c>
    </row>
    <row r="15" spans="1:17" ht="15" customHeight="1">
      <c r="A15" s="181" t="s">
        <v>37</v>
      </c>
      <c r="B15" s="173">
        <f>8140+83</f>
        <v>8223</v>
      </c>
      <c r="C15" s="173">
        <f>8278+82</f>
        <v>8360</v>
      </c>
      <c r="D15" s="173">
        <f>8370+85</f>
        <v>8455</v>
      </c>
      <c r="E15" s="173">
        <f>8347+101</f>
        <v>8448</v>
      </c>
      <c r="F15" s="173">
        <f>8439+96</f>
        <v>8535</v>
      </c>
      <c r="G15" s="173">
        <v>8138</v>
      </c>
      <c r="H15" s="173">
        <v>8181</v>
      </c>
    </row>
    <row r="16" spans="1:17" ht="15" customHeight="1">
      <c r="A16" s="20" t="s">
        <v>182</v>
      </c>
      <c r="B16" s="173">
        <f>5570+74</f>
        <v>5644</v>
      </c>
      <c r="C16" s="173">
        <f>5694+69</f>
        <v>5763</v>
      </c>
      <c r="D16" s="173">
        <f>5774+69</f>
        <v>5843</v>
      </c>
      <c r="E16" s="173">
        <f>80+5798</f>
        <v>5878</v>
      </c>
      <c r="F16" s="173">
        <f>81+5899</f>
        <v>5980</v>
      </c>
      <c r="G16" s="173">
        <v>5685</v>
      </c>
      <c r="H16" s="173">
        <v>5746</v>
      </c>
    </row>
    <row r="17" spans="1:8" ht="15" customHeight="1">
      <c r="A17" s="20" t="s">
        <v>203</v>
      </c>
      <c r="B17" s="173">
        <f>83+6813</f>
        <v>6896</v>
      </c>
      <c r="C17" s="173">
        <f>6659+81</f>
        <v>6740</v>
      </c>
      <c r="D17" s="173">
        <f>6513+84</f>
        <v>6597</v>
      </c>
      <c r="E17" s="173">
        <f>6198+94</f>
        <v>6292</v>
      </c>
      <c r="F17" s="173">
        <f>6095+90</f>
        <v>6185</v>
      </c>
      <c r="G17" s="173">
        <v>5792</v>
      </c>
      <c r="H17" s="173">
        <v>5739</v>
      </c>
    </row>
    <row r="18" spans="1:8">
      <c r="D18" s="68"/>
      <c r="G18" s="67"/>
      <c r="H18" s="67"/>
    </row>
    <row r="19" spans="1:8">
      <c r="A19" s="12" t="s">
        <v>197</v>
      </c>
      <c r="D19" s="68"/>
      <c r="G19" s="67"/>
      <c r="H19" s="67"/>
    </row>
  </sheetData>
  <customSheetViews>
    <customSheetView guid="{3FB9FB02-A7E5-4F69-B0B2-D91D85FEF9AA}">
      <selection activeCell="H11" sqref="H11"/>
      <pageMargins left="0.31496062992125984" right="0.31496062992125984"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5" topLeftCell="A6" activePane="bottomLeft" state="frozen"/>
      <selection pane="bottomLeft" activeCell="B15" sqref="B15"/>
      <pageMargins left="0.31496062992125984" right="0.31496062992125984"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5" topLeftCell="A6" activePane="bottomLeft" state="frozen"/>
      <selection pane="bottomLeft" activeCell="A15" sqref="A15"/>
      <pageMargins left="0.31496062992125984" right="0.31496062992125984"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5" topLeftCell="A6" activePane="bottomLeft" state="frozen"/>
      <selection pane="bottomLeft" activeCell="E30" sqref="E30"/>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J12" sqref="J12"/>
      <pageMargins left="0.31496062992125984" right="0.31496062992125984"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5" topLeftCell="A6" activePane="bottomLeft" state="frozen"/>
      <selection pane="bottomLeft" activeCell="N2" sqref="N2"/>
      <pageMargins left="0.31496062992125984" right="0.31496062992125984"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5" topLeftCell="A6" activePane="bottomLeft" state="frozen"/>
      <selection pane="bottomLeft" activeCell="G24" sqref="G24"/>
      <pageMargins left="0.31496062992125984" right="0.31496062992125984"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H2" location="'List of tables'!A1" display="List of tables"/>
  </hyperlinks>
  <pageMargins left="0.31496062992125984" right="0.31496062992125984"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8"/>
  <dimension ref="A1:N11"/>
  <sheetViews>
    <sheetView zoomScaleNormal="100" workbookViewId="0">
      <selection activeCell="G17" sqref="G17"/>
    </sheetView>
  </sheetViews>
  <sheetFormatPr defaultColWidth="9.140625" defaultRowHeight="12"/>
  <cols>
    <col min="1" max="1" width="26" style="2" customWidth="1"/>
    <col min="2" max="7" width="10.85546875" style="2" customWidth="1"/>
    <col min="8" max="8" width="10.85546875" style="4" customWidth="1"/>
    <col min="9" max="9" width="15.42578125" style="2" customWidth="1"/>
    <col min="10" max="12" width="8.7109375" style="2" customWidth="1"/>
    <col min="13" max="13" width="13" style="2" customWidth="1"/>
    <col min="14" max="14" width="9.140625" style="4" customWidth="1"/>
    <col min="15" max="15" width="10.7109375" style="2" customWidth="1"/>
    <col min="16" max="16384" width="9.140625" style="2"/>
  </cols>
  <sheetData>
    <row r="1" spans="1:12" s="187" customFormat="1">
      <c r="A1" s="186" t="s">
        <v>206</v>
      </c>
      <c r="B1" s="172"/>
      <c r="C1" s="172"/>
      <c r="D1" s="172"/>
      <c r="E1" s="172"/>
      <c r="F1" s="172"/>
      <c r="G1" s="172"/>
      <c r="H1" s="172"/>
      <c r="I1" s="172"/>
      <c r="K1" s="188"/>
      <c r="L1" s="188"/>
    </row>
    <row r="2" spans="1:12" ht="12.75" thickBot="1">
      <c r="G2" s="5" t="s">
        <v>122</v>
      </c>
    </row>
    <row r="3" spans="1:12" ht="21" customHeight="1" thickTop="1">
      <c r="A3" s="162"/>
      <c r="B3" s="163" t="s">
        <v>136</v>
      </c>
      <c r="C3" s="163" t="s">
        <v>153</v>
      </c>
      <c r="D3" s="163" t="s">
        <v>161</v>
      </c>
      <c r="E3" s="182" t="s">
        <v>173</v>
      </c>
      <c r="F3" s="182" t="s">
        <v>255</v>
      </c>
      <c r="G3" s="182" t="s">
        <v>264</v>
      </c>
    </row>
    <row r="4" spans="1:12" ht="15" customHeight="1">
      <c r="A4" s="183" t="s">
        <v>38</v>
      </c>
      <c r="B4" s="97">
        <v>16</v>
      </c>
      <c r="C4" s="97">
        <v>15</v>
      </c>
      <c r="D4" s="97">
        <v>15</v>
      </c>
      <c r="E4" s="97">
        <v>15</v>
      </c>
      <c r="F4" s="97">
        <v>16</v>
      </c>
      <c r="G4" s="97">
        <v>16</v>
      </c>
    </row>
    <row r="5" spans="1:12" ht="15" customHeight="1">
      <c r="A5" s="184" t="s">
        <v>204</v>
      </c>
      <c r="B5" s="97">
        <v>3154</v>
      </c>
      <c r="C5" s="97">
        <v>3198</v>
      </c>
      <c r="D5" s="97">
        <v>3148</v>
      </c>
      <c r="E5" s="97">
        <v>3215</v>
      </c>
      <c r="F5" s="97">
        <v>3140</v>
      </c>
      <c r="G5" s="97">
        <v>3043</v>
      </c>
    </row>
    <row r="6" spans="1:12" ht="15" customHeight="1">
      <c r="A6" s="20" t="s">
        <v>182</v>
      </c>
      <c r="B6" s="97">
        <v>1869</v>
      </c>
      <c r="C6" s="97">
        <v>1878</v>
      </c>
      <c r="D6" s="97">
        <v>1870</v>
      </c>
      <c r="E6" s="97">
        <v>1851</v>
      </c>
      <c r="F6" s="97">
        <v>1860</v>
      </c>
      <c r="G6" s="97">
        <v>1798</v>
      </c>
    </row>
    <row r="7" spans="1:12" ht="15" customHeight="1">
      <c r="A7" s="184" t="s">
        <v>37</v>
      </c>
      <c r="B7" s="97">
        <v>340</v>
      </c>
      <c r="C7" s="97">
        <v>357</v>
      </c>
      <c r="D7" s="97">
        <v>357</v>
      </c>
      <c r="E7" s="97">
        <v>342</v>
      </c>
      <c r="F7" s="97">
        <v>251</v>
      </c>
      <c r="G7" s="97">
        <v>187</v>
      </c>
    </row>
    <row r="8" spans="1:12" ht="15" customHeight="1">
      <c r="A8" s="20" t="s">
        <v>182</v>
      </c>
      <c r="B8" s="97">
        <v>209</v>
      </c>
      <c r="C8" s="97">
        <v>247</v>
      </c>
      <c r="D8" s="97">
        <v>241</v>
      </c>
      <c r="E8" s="97">
        <v>244</v>
      </c>
      <c r="F8" s="97">
        <v>175</v>
      </c>
      <c r="G8" s="97">
        <v>132</v>
      </c>
    </row>
    <row r="9" spans="1:12" ht="15" customHeight="1">
      <c r="A9" s="185" t="s">
        <v>203</v>
      </c>
      <c r="B9" s="97">
        <v>250</v>
      </c>
      <c r="C9" s="97">
        <v>272</v>
      </c>
      <c r="D9" s="97">
        <v>260</v>
      </c>
      <c r="E9" s="97">
        <v>257</v>
      </c>
      <c r="F9" s="97">
        <v>160</v>
      </c>
      <c r="G9" s="97">
        <v>126</v>
      </c>
    </row>
    <row r="10" spans="1:12">
      <c r="A10" s="67"/>
      <c r="B10" s="67"/>
      <c r="C10" s="67"/>
      <c r="D10" s="67"/>
      <c r="E10" s="67"/>
      <c r="F10" s="67"/>
      <c r="G10" s="67"/>
    </row>
    <row r="11" spans="1:12">
      <c r="A11" s="12" t="s">
        <v>205</v>
      </c>
      <c r="B11" s="67"/>
      <c r="C11" s="67"/>
      <c r="D11" s="67"/>
      <c r="E11" s="67"/>
      <c r="F11" s="67"/>
      <c r="G11" s="67"/>
    </row>
  </sheetData>
  <customSheetViews>
    <customSheetView guid="{3FB9FB02-A7E5-4F69-B0B2-D91D85FEF9AA}">
      <selection activeCell="G17" sqref="G17"/>
      <pageMargins left="0.31496062992125984" right="0.31496062992125984" top="0.74803149606299213" bottom="0.74803149606299213" header="0.31496062992125984" footer="0.31496062992125984"/>
      <pageSetup paperSize="9" orientation="portrait"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pane ySplit="4" topLeftCell="A5" activePane="bottomLeft" state="frozen"/>
      <selection pane="bottomLeft" activeCell="D17" sqref="D17"/>
      <pageMargins left="0.31496062992125984" right="0.31496062992125984"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130" showPageBreaks="1" showRuler="0">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4" topLeftCell="A5" activePane="bottomLeft" state="frozen"/>
      <selection pane="bottomLeft" activeCell="G15" sqref="G15"/>
      <pageMargins left="0.31496062992125984" right="0.31496062992125984"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130" showPageBreaks="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F4" sqref="F3:F9"/>
      <pageMargins left="0.31496062992125984" right="0.31496062992125984" top="0.74803149606299213" bottom="0.74803149606299213" header="0.31496062992125984" footer="0.31496062992125984"/>
      <pageSetup paperSize="9" orientation="portrait"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4" topLeftCell="A5" activePane="bottomLeft" state="frozen"/>
      <selection pane="bottomLeft" activeCell="G21" sqref="G21"/>
      <pageMargins left="0.31496062992125984" right="0.31496062992125984"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G2" location="'List of tables'!A1" display="List of tables"/>
  </hyperlinks>
  <pageMargins left="0.31496062992125984" right="0.31496062992125984" top="0.74803149606299213" bottom="0.74803149606299213" header="0.31496062992125984" footer="0.31496062992125984"/>
  <pageSetup paperSize="9" orientation="portrait" r:id="rId12"/>
  <headerFooter>
    <oddHeader>&amp;L&amp;"Arial,Regular"&amp;12Education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9"/>
  <dimension ref="A1:T17"/>
  <sheetViews>
    <sheetView zoomScaleNormal="100" workbookViewId="0">
      <selection activeCell="J13" sqref="J13"/>
    </sheetView>
  </sheetViews>
  <sheetFormatPr defaultColWidth="9.140625" defaultRowHeight="12"/>
  <cols>
    <col min="1" max="1" width="31.140625" style="67" customWidth="1"/>
    <col min="2" max="7" width="10.7109375" style="67" customWidth="1"/>
    <col min="8" max="8" width="10.7109375" style="68" customWidth="1"/>
    <col min="9" max="12" width="9.28515625" style="67" customWidth="1"/>
    <col min="13" max="13" width="7.5703125" style="67" customWidth="1"/>
    <col min="14" max="14" width="7.5703125" style="68" customWidth="1"/>
    <col min="15" max="19" width="7.5703125" style="67" customWidth="1"/>
    <col min="20" max="16384" width="9.140625" style="67"/>
  </cols>
  <sheetData>
    <row r="1" spans="1:20" s="161" customFormat="1">
      <c r="A1" s="15" t="s">
        <v>208</v>
      </c>
      <c r="B1" s="67"/>
      <c r="C1" s="67"/>
      <c r="D1" s="67"/>
      <c r="E1" s="67"/>
      <c r="F1" s="67"/>
      <c r="G1" s="67"/>
      <c r="H1" s="67"/>
      <c r="I1" s="67"/>
      <c r="J1" s="67"/>
      <c r="K1" s="67"/>
      <c r="L1" s="67"/>
      <c r="T1" s="5"/>
    </row>
    <row r="2" spans="1:20" ht="15" customHeight="1" thickBot="1">
      <c r="A2" s="7"/>
      <c r="H2" s="5" t="s">
        <v>122</v>
      </c>
      <c r="N2" s="67"/>
      <c r="T2" s="5"/>
    </row>
    <row r="3" spans="1:20" ht="30" customHeight="1" thickTop="1">
      <c r="A3" s="189"/>
      <c r="B3" s="160" t="s">
        <v>127</v>
      </c>
      <c r="C3" s="160" t="s">
        <v>136</v>
      </c>
      <c r="D3" s="174" t="s">
        <v>153</v>
      </c>
      <c r="E3" s="175" t="s">
        <v>161</v>
      </c>
      <c r="F3" s="176" t="s">
        <v>173</v>
      </c>
      <c r="G3" s="176" t="s">
        <v>255</v>
      </c>
      <c r="H3" s="176" t="s">
        <v>264</v>
      </c>
    </row>
    <row r="4" spans="1:20" ht="15" customHeight="1">
      <c r="A4" s="177" t="s">
        <v>38</v>
      </c>
      <c r="B4" s="151">
        <v>94</v>
      </c>
      <c r="C4" s="151">
        <v>94</v>
      </c>
      <c r="D4" s="151">
        <v>94</v>
      </c>
      <c r="E4" s="151">
        <v>94</v>
      </c>
      <c r="F4" s="190">
        <v>94</v>
      </c>
      <c r="G4" s="190">
        <v>94</v>
      </c>
      <c r="H4" s="190">
        <v>94</v>
      </c>
    </row>
    <row r="5" spans="1:20" ht="15" customHeight="1">
      <c r="A5" s="178" t="s">
        <v>123</v>
      </c>
      <c r="B5" s="151">
        <v>1926</v>
      </c>
      <c r="C5" s="151">
        <v>1990</v>
      </c>
      <c r="D5" s="151">
        <v>2027</v>
      </c>
      <c r="E5" s="151">
        <v>1963</v>
      </c>
      <c r="F5" s="190">
        <v>1872</v>
      </c>
      <c r="G5" s="190">
        <v>1869</v>
      </c>
      <c r="H5" s="190">
        <v>1794</v>
      </c>
    </row>
    <row r="6" spans="1:20" ht="15" customHeight="1">
      <c r="A6" s="179" t="s">
        <v>209</v>
      </c>
      <c r="B6" s="151">
        <v>48225</v>
      </c>
      <c r="C6" s="151">
        <v>48788</v>
      </c>
      <c r="D6" s="151">
        <v>50452</v>
      </c>
      <c r="E6" s="151">
        <v>49367</v>
      </c>
      <c r="F6" s="190">
        <v>46421</v>
      </c>
      <c r="G6" s="190">
        <v>43975</v>
      </c>
      <c r="H6" s="190">
        <v>42089</v>
      </c>
    </row>
    <row r="7" spans="1:20" ht="15" customHeight="1">
      <c r="A7" s="20" t="s">
        <v>182</v>
      </c>
      <c r="B7" s="100">
        <v>24078</v>
      </c>
      <c r="C7" s="100">
        <v>24247</v>
      </c>
      <c r="D7" s="100">
        <v>24997</v>
      </c>
      <c r="E7" s="191">
        <v>24473</v>
      </c>
      <c r="F7" s="192">
        <v>23072</v>
      </c>
      <c r="G7" s="192">
        <v>21926</v>
      </c>
      <c r="H7" s="192">
        <v>21018</v>
      </c>
    </row>
    <row r="8" spans="1:20" ht="15" customHeight="1">
      <c r="A8" s="181" t="s">
        <v>207</v>
      </c>
      <c r="B8" s="100"/>
      <c r="C8" s="100"/>
      <c r="D8" s="100"/>
      <c r="E8" s="191"/>
      <c r="F8" s="192"/>
      <c r="G8" s="192"/>
      <c r="H8" s="192"/>
    </row>
    <row r="9" spans="1:20" ht="15" customHeight="1">
      <c r="A9" s="180" t="s">
        <v>210</v>
      </c>
      <c r="B9" s="100">
        <v>11208</v>
      </c>
      <c r="C9" s="100">
        <v>11336</v>
      </c>
      <c r="D9" s="100">
        <v>11570</v>
      </c>
      <c r="E9" s="191">
        <v>11483</v>
      </c>
      <c r="F9" s="192">
        <v>10944</v>
      </c>
      <c r="G9" s="192">
        <v>10360</v>
      </c>
      <c r="H9" s="192">
        <v>9784</v>
      </c>
    </row>
    <row r="10" spans="1:20" ht="15" customHeight="1">
      <c r="A10" s="20" t="s">
        <v>182</v>
      </c>
      <c r="B10" s="100">
        <v>7010</v>
      </c>
      <c r="C10" s="100">
        <v>7092</v>
      </c>
      <c r="D10" s="100">
        <v>7194</v>
      </c>
      <c r="E10" s="191">
        <v>7157</v>
      </c>
      <c r="F10" s="192">
        <v>6865</v>
      </c>
      <c r="G10" s="192">
        <v>6469</v>
      </c>
      <c r="H10" s="192">
        <v>6180</v>
      </c>
    </row>
    <row r="11" spans="1:20" ht="15" customHeight="1">
      <c r="A11" s="180" t="s">
        <v>211</v>
      </c>
      <c r="B11" s="100">
        <v>37017</v>
      </c>
      <c r="C11" s="100">
        <v>37452</v>
      </c>
      <c r="D11" s="100">
        <v>38882</v>
      </c>
      <c r="E11" s="191">
        <v>37884</v>
      </c>
      <c r="F11" s="192">
        <v>35477</v>
      </c>
      <c r="G11" s="192">
        <v>33615</v>
      </c>
      <c r="H11" s="192">
        <v>32305</v>
      </c>
    </row>
    <row r="12" spans="1:20" ht="15" customHeight="1">
      <c r="A12" s="20" t="s">
        <v>182</v>
      </c>
      <c r="B12" s="100">
        <v>17068</v>
      </c>
      <c r="C12" s="100">
        <v>17155</v>
      </c>
      <c r="D12" s="100">
        <v>17803</v>
      </c>
      <c r="E12" s="191">
        <v>17316</v>
      </c>
      <c r="F12" s="192">
        <v>16207</v>
      </c>
      <c r="G12" s="192">
        <v>15457</v>
      </c>
      <c r="H12" s="192">
        <v>14838</v>
      </c>
    </row>
    <row r="13" spans="1:20" ht="15" customHeight="1">
      <c r="A13" s="181" t="s">
        <v>37</v>
      </c>
      <c r="B13" s="69">
        <v>3598</v>
      </c>
      <c r="C13" s="69">
        <v>3768</v>
      </c>
      <c r="D13" s="69">
        <v>3981</v>
      </c>
      <c r="E13" s="173">
        <v>4013</v>
      </c>
      <c r="F13" s="192">
        <v>3947</v>
      </c>
      <c r="G13" s="192">
        <v>3785</v>
      </c>
      <c r="H13" s="192">
        <v>3872</v>
      </c>
    </row>
    <row r="14" spans="1:20" ht="15" customHeight="1">
      <c r="A14" s="20" t="s">
        <v>182</v>
      </c>
      <c r="B14" s="69">
        <v>2099</v>
      </c>
      <c r="C14" s="69">
        <v>2250</v>
      </c>
      <c r="D14" s="69">
        <v>2418</v>
      </c>
      <c r="E14" s="173">
        <v>2478</v>
      </c>
      <c r="F14" s="192">
        <v>2429</v>
      </c>
      <c r="G14" s="192">
        <v>2349</v>
      </c>
      <c r="H14" s="192">
        <v>2410</v>
      </c>
    </row>
    <row r="15" spans="1:20" ht="15" customHeight="1">
      <c r="A15" s="20" t="s">
        <v>203</v>
      </c>
      <c r="B15" s="69">
        <v>2719</v>
      </c>
      <c r="C15" s="69">
        <v>2801</v>
      </c>
      <c r="D15" s="69">
        <v>2879</v>
      </c>
      <c r="E15" s="173">
        <v>2810</v>
      </c>
      <c r="F15" s="192">
        <v>2674</v>
      </c>
      <c r="G15" s="192">
        <v>2509</v>
      </c>
      <c r="H15" s="192">
        <v>2586</v>
      </c>
    </row>
    <row r="16" spans="1:20">
      <c r="A16" s="68"/>
      <c r="B16" s="68"/>
      <c r="C16" s="68"/>
      <c r="D16" s="68"/>
      <c r="E16" s="68"/>
      <c r="F16" s="68"/>
      <c r="G16" s="68"/>
    </row>
    <row r="17" spans="1:7">
      <c r="A17" s="12" t="s">
        <v>197</v>
      </c>
      <c r="B17" s="68"/>
      <c r="C17" s="68"/>
      <c r="D17" s="68"/>
      <c r="E17" s="68"/>
      <c r="F17" s="68"/>
      <c r="G17" s="68"/>
    </row>
  </sheetData>
  <customSheetViews>
    <customSheetView guid="{3FB9FB02-A7E5-4F69-B0B2-D91D85FEF9AA}">
      <selection activeCell="J13" sqref="J13"/>
      <pageMargins left="0.11811023622047245" right="0.11811023622047245"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20">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howPageBreaks="1" showRuler="0">
      <pane ySplit="6" topLeftCell="A7" activePane="bottomLeft" state="frozen"/>
      <selection pane="bottomLeft" activeCell="A16" sqref="A16"/>
      <pageMargins left="0.11811023622047245" right="0.11811023622047245" top="0.74803149606299213" bottom="0.74803149606299213" header="0.31496062992125984" footer="0.31496062992125984"/>
      <pageSetup paperSize="9" orientation="landscape"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pane ySplit="6" topLeftCell="A7" activePane="bottomLeft" state="frozen"/>
      <selection pane="bottomLeft" activeCell="A20" sqref="A20:IV23"/>
      <pageMargins left="0.11811023622047245" right="0.11811023622047245"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howPageBreaks="1">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20" showPageBreaks="1">
      <selection activeCell="L22" sqref="L22"/>
      <pageMargins left="0.11811023622047245" right="0.11811023622047245"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pane ySplit="6" topLeftCell="A7" activePane="bottomLeft" state="frozen"/>
      <selection pane="bottomLeft" activeCell="R2" sqref="R2"/>
      <pageMargins left="0.11811023622047245" right="0.11811023622047245" top="0.74803149606299213" bottom="0.74803149606299213" header="0.31496062992125984" footer="0.31496062992125984"/>
      <pageSetup paperSize="9" orientation="landscape"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pane ySplit="6" topLeftCell="A7" activePane="bottomLeft" state="frozen"/>
      <selection pane="bottomLeft" activeCell="G21" sqref="G21"/>
      <pageMargins left="0.11811023622047245" right="0.11811023622047245" top="0.74803149606299213" bottom="0.74803149606299213" header="0.31496062992125984" footer="0.31496062992125984"/>
      <pageSetup paperSize="9" orientation="landscape" r:id="rId11"/>
      <headerFooter>
        <oddHeader>&amp;L&amp;"Arial,Regular"&amp;12Education</oddHeader>
        <oddFooter>&amp;C&amp;"Arial,Regular"&amp;8Page &amp;P of &amp;N&amp;L&amp;"Arial,Regular"&amp;8Statistical Yearbook of Republika Srpska 2011</oddFooter>
      </headerFooter>
    </customSheetView>
  </customSheetViews>
  <phoneticPr fontId="19" type="noConversion"/>
  <hyperlinks>
    <hyperlink ref="H2" location="'List of tables'!A1" display="List of tables"/>
  </hyperlinks>
  <pageMargins left="0.11811023622047245" right="0.11811023622047245"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10"/>
  <dimension ref="A1:F25"/>
  <sheetViews>
    <sheetView zoomScale="90" zoomScaleNormal="90" workbookViewId="0">
      <selection activeCell="D11" sqref="D11"/>
    </sheetView>
  </sheetViews>
  <sheetFormatPr defaultColWidth="9.140625" defaultRowHeight="12"/>
  <cols>
    <col min="1" max="1" width="35.28515625" style="67" customWidth="1"/>
    <col min="2" max="4" width="13.42578125" style="67" customWidth="1"/>
    <col min="5" max="5" width="13.42578125" style="68" customWidth="1"/>
    <col min="6" max="16384" width="9.140625" style="67"/>
  </cols>
  <sheetData>
    <row r="1" spans="1:6" s="161" customFormat="1" ht="15.75" customHeight="1">
      <c r="A1" s="186" t="s">
        <v>265</v>
      </c>
      <c r="B1" s="193"/>
      <c r="C1" s="193"/>
      <c r="D1" s="194"/>
      <c r="E1" s="194"/>
      <c r="F1" s="194"/>
    </row>
    <row r="2" spans="1:6" ht="15.75" customHeight="1" thickBot="1">
      <c r="A2" s="16"/>
      <c r="D2" s="16"/>
      <c r="E2" s="5" t="s">
        <v>174</v>
      </c>
    </row>
    <row r="3" spans="1:6" ht="35.1" customHeight="1" thickTop="1">
      <c r="A3" s="283" t="s">
        <v>79</v>
      </c>
      <c r="B3" s="280" t="s">
        <v>266</v>
      </c>
      <c r="C3" s="287"/>
      <c r="D3" s="285" t="s">
        <v>267</v>
      </c>
      <c r="E3" s="286"/>
    </row>
    <row r="4" spans="1:6" ht="24" customHeight="1">
      <c r="A4" s="284"/>
      <c r="B4" s="203" t="s">
        <v>121</v>
      </c>
      <c r="C4" s="204" t="s">
        <v>27</v>
      </c>
      <c r="D4" s="195" t="s">
        <v>121</v>
      </c>
      <c r="E4" s="101" t="s">
        <v>27</v>
      </c>
    </row>
    <row r="5" spans="1:6" ht="17.100000000000001" customHeight="1">
      <c r="A5" s="25" t="s">
        <v>40</v>
      </c>
      <c r="B5" s="17">
        <v>42089</v>
      </c>
      <c r="C5" s="75">
        <v>21018</v>
      </c>
      <c r="D5" s="100">
        <v>10861</v>
      </c>
      <c r="E5" s="69">
        <v>5210</v>
      </c>
      <c r="F5" s="196"/>
    </row>
    <row r="6" spans="1:6" ht="17.100000000000001" customHeight="1">
      <c r="A6" s="25" t="s">
        <v>212</v>
      </c>
      <c r="B6" s="97" t="s">
        <v>1</v>
      </c>
      <c r="C6" s="97" t="s">
        <v>1</v>
      </c>
      <c r="D6" s="97" t="s">
        <v>1</v>
      </c>
      <c r="E6" s="97" t="s">
        <v>1</v>
      </c>
      <c r="F6" s="197"/>
    </row>
    <row r="7" spans="1:6" ht="17.100000000000001" customHeight="1">
      <c r="A7" s="25" t="s">
        <v>213</v>
      </c>
      <c r="B7" s="17">
        <v>9784</v>
      </c>
      <c r="C7" s="75">
        <v>6180</v>
      </c>
      <c r="D7" s="100">
        <v>2457</v>
      </c>
      <c r="E7" s="69">
        <v>1541</v>
      </c>
      <c r="F7" s="196"/>
    </row>
    <row r="8" spans="1:6" ht="17.100000000000001" customHeight="1">
      <c r="A8" s="25" t="s">
        <v>214</v>
      </c>
      <c r="B8" s="17">
        <v>589</v>
      </c>
      <c r="C8" s="75">
        <v>310</v>
      </c>
      <c r="D8" s="100">
        <v>135</v>
      </c>
      <c r="E8" s="69">
        <v>73</v>
      </c>
      <c r="F8" s="196"/>
    </row>
    <row r="9" spans="1:6" ht="17.100000000000001" customHeight="1">
      <c r="A9" s="25" t="s">
        <v>215</v>
      </c>
      <c r="B9" s="17">
        <v>3549</v>
      </c>
      <c r="C9" s="75">
        <v>2305</v>
      </c>
      <c r="D9" s="100">
        <v>955</v>
      </c>
      <c r="E9" s="69">
        <v>600</v>
      </c>
      <c r="F9" s="196"/>
    </row>
    <row r="10" spans="1:6" ht="17.100000000000001" customHeight="1">
      <c r="A10" s="25" t="s">
        <v>216</v>
      </c>
      <c r="B10" s="17">
        <v>4024</v>
      </c>
      <c r="C10" s="75">
        <v>2840</v>
      </c>
      <c r="D10" s="100">
        <v>1041</v>
      </c>
      <c r="E10" s="69">
        <v>729</v>
      </c>
      <c r="F10" s="196"/>
    </row>
    <row r="11" spans="1:6" ht="17.100000000000001" customHeight="1">
      <c r="A11" s="25" t="s">
        <v>140</v>
      </c>
      <c r="B11" s="97" t="s">
        <v>1</v>
      </c>
      <c r="C11" s="97" t="s">
        <v>1</v>
      </c>
      <c r="D11" s="97" t="s">
        <v>1</v>
      </c>
      <c r="E11" s="97" t="s">
        <v>1</v>
      </c>
      <c r="F11" s="196"/>
    </row>
    <row r="12" spans="1:6" ht="17.100000000000001" customHeight="1">
      <c r="A12" s="25" t="s">
        <v>217</v>
      </c>
      <c r="B12" s="198">
        <v>11686</v>
      </c>
      <c r="C12" s="199">
        <v>2424</v>
      </c>
      <c r="D12" s="100">
        <v>3108</v>
      </c>
      <c r="E12" s="69">
        <v>608</v>
      </c>
      <c r="F12" s="196"/>
    </row>
    <row r="13" spans="1:6" ht="17.100000000000001" customHeight="1">
      <c r="A13" s="25" t="s">
        <v>142</v>
      </c>
      <c r="B13" s="17">
        <v>2550</v>
      </c>
      <c r="C13" s="75">
        <v>943</v>
      </c>
      <c r="D13" s="100">
        <v>647</v>
      </c>
      <c r="E13" s="69">
        <v>207</v>
      </c>
      <c r="F13" s="196"/>
    </row>
    <row r="14" spans="1:6" ht="17.100000000000001" customHeight="1">
      <c r="A14" s="25" t="s">
        <v>218</v>
      </c>
      <c r="B14" s="17">
        <v>4082</v>
      </c>
      <c r="C14" s="75">
        <v>2959</v>
      </c>
      <c r="D14" s="100">
        <v>957</v>
      </c>
      <c r="E14" s="69">
        <v>674</v>
      </c>
      <c r="F14" s="196"/>
    </row>
    <row r="15" spans="1:6" ht="17.100000000000001" customHeight="1">
      <c r="A15" s="25" t="s">
        <v>144</v>
      </c>
      <c r="B15" s="17">
        <v>5825</v>
      </c>
      <c r="C15" s="75">
        <v>3057</v>
      </c>
      <c r="D15" s="100">
        <v>1561</v>
      </c>
      <c r="E15" s="69">
        <v>778</v>
      </c>
    </row>
    <row r="16" spans="1:6" s="68" customFormat="1" ht="17.100000000000001" customHeight="1">
      <c r="A16" s="200"/>
      <c r="B16" s="201"/>
      <c r="C16" s="201"/>
      <c r="D16" s="191"/>
      <c r="E16" s="173"/>
    </row>
    <row r="17" spans="1:5" ht="17.100000000000001" customHeight="1">
      <c r="A17" s="12"/>
      <c r="B17" s="202"/>
      <c r="C17" s="201"/>
      <c r="D17" s="191"/>
      <c r="E17" s="173"/>
    </row>
    <row r="18" spans="1:5" ht="17.100000000000001" customHeight="1">
      <c r="A18" s="200"/>
      <c r="B18" s="201"/>
      <c r="C18" s="201"/>
      <c r="D18" s="191"/>
      <c r="E18" s="173"/>
    </row>
    <row r="19" spans="1:5" ht="17.100000000000001" customHeight="1">
      <c r="A19" s="200"/>
      <c r="B19" s="75"/>
      <c r="C19" s="75"/>
      <c r="D19" s="76"/>
      <c r="E19" s="69"/>
    </row>
    <row r="20" spans="1:5" ht="17.100000000000001" customHeight="1">
      <c r="A20" s="200"/>
      <c r="B20" s="75"/>
      <c r="C20" s="75"/>
      <c r="D20" s="100"/>
      <c r="E20" s="69"/>
    </row>
    <row r="21" spans="1:5" ht="17.100000000000001" customHeight="1">
      <c r="A21" s="200"/>
      <c r="B21" s="75"/>
      <c r="C21" s="75"/>
      <c r="D21" s="100"/>
      <c r="E21" s="69"/>
    </row>
    <row r="22" spans="1:5" ht="17.100000000000001" customHeight="1">
      <c r="A22" s="200"/>
      <c r="B22" s="75"/>
      <c r="C22" s="75"/>
      <c r="D22" s="100"/>
      <c r="E22" s="69"/>
    </row>
    <row r="23" spans="1:5" ht="17.100000000000001" customHeight="1">
      <c r="A23" s="200"/>
      <c r="B23" s="75"/>
      <c r="C23" s="75"/>
      <c r="D23" s="100"/>
      <c r="E23" s="69"/>
    </row>
    <row r="24" spans="1:5">
      <c r="A24" s="68"/>
      <c r="B24" s="68"/>
      <c r="C24" s="78"/>
    </row>
    <row r="25" spans="1:5">
      <c r="A25" s="12"/>
    </row>
  </sheetData>
  <customSheetViews>
    <customSheetView guid="{3FB9FB02-A7E5-4F69-B0B2-D91D85FEF9AA}" scale="90">
      <selection activeCell="D11" sqref="D11"/>
      <pageMargins left="0.70866141732283472" right="0.70866141732283472" top="0.74803149606299213" bottom="0.74803149606299213" header="0.31496062992125984" footer="0.31496062992125984"/>
      <pageSetup paperSize="9" orientation="landscape" r:id="rId1"/>
      <headerFooter>
        <oddHeader>&amp;L&amp;"Arial,Regular"&amp;12Education</oddHeader>
        <oddFooter>&amp;C&amp;"Arial,Regular"&amp;8Page &amp;P of &amp;N&amp;L&amp;"Arial,Regular"&amp;8Statistical Yearbook of Republika Srpska</oddFooter>
      </headerFooter>
    </customSheetView>
    <customSheetView guid="{42E4ABD7-0ABC-4214-A412-72C094DEFBBC}" scale="90">
      <selection activeCell="E2" sqref="E2"/>
      <pageMargins left="0.70866141732283472" right="0.70866141732283472" top="0.74803149606299213" bottom="0.74803149606299213" header="0.31496062992125984" footer="0.31496062992125984"/>
      <pageSetup paperSize="9" orientation="portrait" r:id="rId2"/>
      <headerFooter>
        <oddHeader>&amp;L&amp;"Arial,Regular"&amp;12Education</oddHeader>
        <oddFooter>&amp;C&amp;"Arial,Regular"&amp;8Page &amp;P of &amp;N&amp;L&amp;"Arial,Regular"&amp;8Statistical Yearbook of Republika Srpska 2011</oddFooter>
      </headerFooter>
    </customSheetView>
    <customSheetView guid="{4D7B2036-8A39-49B8-9E1C-C24AE046C6FD}" scale="90">
      <selection activeCell="E2" sqref="E2"/>
      <pageMargins left="0.70866141732283472" right="0.70866141732283472" top="0.74803149606299213" bottom="0.74803149606299213" header="0.31496062992125984" footer="0.31496062992125984"/>
      <pageSetup paperSize="0" orientation="portrait" horizontalDpi="0" verticalDpi="0" copies="0"/>
      <headerFooter>
        <oddHeader>&amp;L&amp;"Arial,Regular"&amp;12Education</oddHeader>
        <oddFooter>&amp;C&amp;"Arial,Regular"&amp;8Page &amp;P of &amp;N&amp;L&amp;"Arial,Regular"&amp;8Statistical Yearbook of Republika Srpska 2011</oddFooter>
      </headerFooter>
    </customSheetView>
    <customSheetView guid="{12333AE2-2FAC-4B37-A1E4-310A1F9EE714}" scale="130">
      <selection activeCell="C2" sqref="C2"/>
      <pageMargins left="0.70866141732283472" right="0.70866141732283472" top="0.74803149606299213" bottom="0.74803149606299213" header="0.31496062992125984" footer="0.31496062992125984"/>
      <pageSetup paperSize="9" orientation="portrait" r:id="rId3"/>
      <headerFooter>
        <oddHeader>&amp;L&amp;"Arial,Regular"&amp;12Education</oddHeader>
        <oddFooter>&amp;C&amp;"Arial,Regular"&amp;8Page &amp;P of &amp;N&amp;L&amp;"Arial,Regular"&amp;8Statistical Yearbook of Republika Srpska 2011</oddFooter>
      </headerFooter>
    </customSheetView>
    <customSheetView guid="{29BA187C-A936-483F-86DB-C4A015B8D2E0}" scale="90" showPageBreaks="1" showRuler="0">
      <selection activeCell="C13" sqref="C13"/>
      <pageMargins left="0.70866141732283472" right="0.70866141732283472" top="0.74803149606299213" bottom="0.74803149606299213" header="0.31496062992125984" footer="0.31496062992125984"/>
      <pageSetup paperSize="9" orientation="portrait" r:id="rId4"/>
      <headerFooter alignWithMargins="0">
        <oddHeader>&amp;L&amp;"Arial,Regular"&amp;12Education</oddHeader>
        <oddFooter>&amp;C&amp;"Arial,Regular"&amp;8Page &amp;P of &amp;N&amp;L&amp;"Arial,Regular"&amp;8Statistical Yearbook of Republika Srpska 2012</oddFooter>
      </headerFooter>
    </customSheetView>
    <customSheetView guid="{2D6A37C9-207F-4F12-81DE-5F56F88F1849}" scale="90">
      <selection activeCell="F8" sqref="F8"/>
      <pageMargins left="0.70866141732283472" right="0.70866141732283472" top="0.74803149606299213" bottom="0.74803149606299213" header="0.31496062992125984" footer="0.31496062992125984"/>
      <pageSetup paperSize="0" orientation="portrait" horizontalDpi="0" verticalDpi="0" copies="0" r:id="rId5"/>
      <headerFooter>
        <oddHeader>&amp;L&amp;"Arial,Regular"&amp;12Education</oddHeader>
        <oddFooter>&amp;C&amp;"Arial,Regular"&amp;8Page &amp;P of &amp;N&amp;L&amp;"Arial,Regular"&amp;8Statistical Yearbook of Republika Srpska 2011</oddFooter>
      </headerFooter>
    </customSheetView>
    <customSheetView guid="{A965781B-9D43-4AFA-A1E6-6168CBD4390E}" scale="90">
      <selection activeCell="C2" sqref="C2"/>
      <pageMargins left="0.70866141732283472" right="0.70866141732283472" top="0.74803149606299213" bottom="0.74803149606299213" header="0.31496062992125984" footer="0.31496062992125984"/>
      <pageSetup paperSize="9" orientation="portrait" r:id="rId6"/>
      <headerFooter>
        <oddHeader>&amp;L&amp;"Arial,Regular"&amp;12Education</oddHeader>
        <oddFooter>&amp;C&amp;"Arial,Regular"&amp;8Page &amp;P of &amp;N&amp;L&amp;"Arial,Regular"&amp;8Statistical Yearbook of Republika Srpska 2011</oddFooter>
      </headerFooter>
    </customSheetView>
    <customSheetView guid="{76F45416-FF74-4A55-AAB4-91CFD0DCF9E9}" scale="90" showPageBreaks="1">
      <selection activeCell="C2" sqref="C2"/>
      <pageMargins left="0.70866141732283472" right="0.70866141732283472" top="0.74803149606299213" bottom="0.74803149606299213" header="0.31496062992125984" footer="0.31496062992125984"/>
      <pageSetup paperSize="9" orientation="portrait" r:id="rId7"/>
      <headerFooter>
        <oddHeader>&amp;L&amp;"Arial,Regular"&amp;12Education</oddHeader>
        <oddFooter>&amp;C&amp;"Arial,Regular"&amp;8Page &amp;P of &amp;N&amp;L&amp;"Arial,Regular"&amp;8Statistical Yearbook of Republika Srpska 2011</oddFooter>
      </headerFooter>
    </customSheetView>
    <customSheetView guid="{FDC56E4B-E7CB-4144-926A-00E6F324B144}" scale="130" showPageBreaks="1">
      <selection activeCell="E6" sqref="E6"/>
      <pageMargins left="0.70866141732283472" right="0.70866141732283472" top="0.74803149606299213" bottom="0.74803149606299213" header="0.31496062992125984" footer="0.31496062992125984"/>
      <pageSetup paperSize="9" orientation="landscape" r:id="rId8"/>
      <headerFooter>
        <oddHeader>&amp;L&amp;"Arial,Regular"&amp;12Education</oddHeader>
        <oddFooter>&amp;C&amp;"Arial,Regular"&amp;8Page &amp;P of &amp;N&amp;L&amp;"Arial,Regular"&amp;8Statistical Yearbook of Republika Srpska 2016</oddFooter>
      </headerFooter>
    </customSheetView>
    <customSheetView guid="{ADCE9490-78F3-4B54-B85A-83CEBE106AD7}" scale="90">
      <selection activeCell="F20" sqref="F20"/>
      <pageMargins left="0.70866141732283472" right="0.70866141732283472" top="0.74803149606299213" bottom="0.74803149606299213" header="0.31496062992125984" footer="0.31496062992125984"/>
      <pageSetup paperSize="9" orientation="portrait" r:id="rId9"/>
      <headerFooter>
        <oddHeader>&amp;L&amp;"Arial,Regular"&amp;12Education</oddHeader>
        <oddFooter>&amp;C&amp;"Arial,Regular"&amp;8Page &amp;P of &amp;N&amp;L&amp;"Arial,Regular"&amp;8Statistical Yearbook of Republika Srpska 2011</oddFooter>
      </headerFooter>
    </customSheetView>
    <customSheetView guid="{384080B8-19D4-4A62-AB95-5F5001F14194}" scale="90">
      <selection activeCell="E2" sqref="E2"/>
      <pageMargins left="0.70866141732283472" right="0.70866141732283472" top="0.74803149606299213" bottom="0.74803149606299213" header="0.31496062992125984" footer="0.31496062992125984"/>
      <pageSetup paperSize="9" orientation="portrait" r:id="rId10"/>
      <headerFooter>
        <oddHeader>&amp;L&amp;"Arial,Regular"&amp;12Education</oddHeader>
        <oddFooter>&amp;C&amp;"Arial,Regular"&amp;8Page &amp;P of &amp;N&amp;L&amp;"Arial,Regular"&amp;8Statistical Yearbook of Republika Srpska 2011</oddFooter>
      </headerFooter>
    </customSheetView>
    <customSheetView guid="{67202EC8-DC93-4CA3-8C86-1DB97339CB1F}" scale="90">
      <selection activeCell="F20" sqref="F20"/>
      <pageMargins left="0.70866141732283472" right="0.70866141732283472" top="0.74803149606299213" bottom="0.74803149606299213" header="0.31496062992125984" footer="0.31496062992125984"/>
      <pageSetup paperSize="9" orientation="portrait" r:id="rId11"/>
      <headerFooter>
        <oddHeader>&amp;L&amp;"Arial,Regular"&amp;12Education</oddHeader>
        <oddFooter>&amp;C&amp;"Arial,Regular"&amp;8Page &amp;P of &amp;N&amp;L&amp;"Arial,Regular"&amp;8Statistical Yearbook of Republika Srpska 2011</oddFooter>
      </headerFooter>
    </customSheetView>
  </customSheetViews>
  <mergeCells count="3">
    <mergeCell ref="A3:A4"/>
    <mergeCell ref="D3:E3"/>
    <mergeCell ref="B3:C3"/>
  </mergeCells>
  <phoneticPr fontId="19" type="noConversion"/>
  <hyperlinks>
    <hyperlink ref="E2" location="'Lista tabela'!A1" display="Lista tabela"/>
  </hyperlinks>
  <pageMargins left="0.70866141732283472" right="0.70866141732283472" top="0.74803149606299213" bottom="0.74803149606299213" header="0.31496062992125984" footer="0.31496062992125984"/>
  <pageSetup paperSize="9" orientation="landscape" r:id="rId12"/>
  <headerFooter>
    <oddHeader>&amp;L&amp;"Arial,Regular"&amp;12Education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5</vt:i4>
      </vt:variant>
    </vt:vector>
  </HeadingPairs>
  <TitlesOfParts>
    <vt:vector size="37" baseType="lpstr">
      <vt:lpstr>List of tables</vt:lpstr>
      <vt:lpstr>24.1.ENG</vt:lpstr>
      <vt:lpstr>24.2.ENG</vt:lpstr>
      <vt:lpstr>24.3.ENG</vt:lpstr>
      <vt:lpstr>24.4.ENG</vt:lpstr>
      <vt:lpstr>24.5.ENG</vt:lpstr>
      <vt:lpstr>24.6.ENG</vt:lpstr>
      <vt:lpstr>24.7.ENG</vt:lpstr>
      <vt:lpstr>24.8.ENG</vt:lpstr>
      <vt:lpstr>24.9.ENG</vt:lpstr>
      <vt:lpstr>24.10.ENG</vt:lpstr>
      <vt:lpstr>24.11.ENG</vt:lpstr>
      <vt:lpstr>24.12.ENG</vt:lpstr>
      <vt:lpstr>24.13.ENG</vt:lpstr>
      <vt:lpstr>24.14.ENG</vt:lpstr>
      <vt:lpstr>24.15.ENG</vt:lpstr>
      <vt:lpstr>24.16.ENG</vt:lpstr>
      <vt:lpstr>24.17.ENG</vt:lpstr>
      <vt:lpstr>24.18.ENG</vt:lpstr>
      <vt:lpstr>24.19.ENG</vt:lpstr>
      <vt:lpstr>24.20.ENG</vt:lpstr>
      <vt:lpstr>24.21.ENG</vt:lpstr>
      <vt:lpstr>24.22.ENG</vt:lpstr>
      <vt:lpstr>24.23.ENG</vt:lpstr>
      <vt:lpstr>24.24.ENG</vt:lpstr>
      <vt:lpstr>24.25.ENG</vt:lpstr>
      <vt:lpstr>24.26.ENG</vt:lpstr>
      <vt:lpstr>24.27.ENG</vt:lpstr>
      <vt:lpstr>24.28.ENG</vt:lpstr>
      <vt:lpstr>24.29.ENG</vt:lpstr>
      <vt:lpstr>24.30.ENG</vt:lpstr>
      <vt:lpstr>24.31.ENG</vt:lpstr>
      <vt:lpstr>ftn1_23.16ENG</vt:lpstr>
      <vt:lpstr>List_of_tables</vt:lpstr>
      <vt:lpstr>'24.10.ENG'!Print_Titles</vt:lpstr>
      <vt:lpstr>'24.11.ENG'!Print_Titles</vt:lpstr>
      <vt:lpstr>'24.12.ENG'!Print_Titles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2017-11-08T10:24:49Z</cp:lastPrinted>
  <dcterms:created xsi:type="dcterms:W3CDTF">2011-02-04T09:21:42Z</dcterms:created>
  <dcterms:modified xsi:type="dcterms:W3CDTF">2017-12-01T10:16:54Z</dcterms:modified>
</cp:coreProperties>
</file>