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320" windowHeight="11985" tabRatio="945"/>
  </bookViews>
  <sheets>
    <sheet name="Lista tabela" sheetId="1" r:id="rId1"/>
    <sheet name="24.1.LAT" sheetId="2" r:id="rId2"/>
    <sheet name="24.2.LAT" sheetId="3" r:id="rId3"/>
    <sheet name="24.3.LAT" sheetId="4" r:id="rId4"/>
    <sheet name="24.4.LAT" sheetId="5" r:id="rId5"/>
    <sheet name="24.5.LAT" sheetId="6" r:id="rId6"/>
    <sheet name="24.6.LAT" sheetId="7" r:id="rId7"/>
    <sheet name="24.7.LAT" sheetId="8" r:id="rId8"/>
    <sheet name="24.8.LAT" sheetId="9" r:id="rId9"/>
    <sheet name="24.9.LAT" sheetId="10" r:id="rId10"/>
    <sheet name="24.10.LAT" sheetId="11" r:id="rId11"/>
    <sheet name="24.11.LAT" sheetId="12" r:id="rId12"/>
    <sheet name="24.12.LAT" sheetId="13" r:id="rId13"/>
    <sheet name="24.13.LAT" sheetId="14" r:id="rId14"/>
    <sheet name="24.14.LAT" sheetId="15" r:id="rId15"/>
    <sheet name="24.15.LAT" sheetId="16" r:id="rId16"/>
    <sheet name="24.16.LAT" sheetId="17" r:id="rId17"/>
    <sheet name="24.17.LAT" sheetId="18" r:id="rId18"/>
    <sheet name="24.18.LAT" sheetId="19" r:id="rId19"/>
    <sheet name="24.19.LAT" sheetId="20" r:id="rId20"/>
    <sheet name="24.20.LAT" sheetId="21" r:id="rId21"/>
    <sheet name="24.21.LAT" sheetId="22" r:id="rId22"/>
    <sheet name="24.22.LAT" sheetId="23" r:id="rId23"/>
    <sheet name="24.23.LAT" sheetId="24" r:id="rId24"/>
    <sheet name="24.24.LAT" sheetId="25" r:id="rId25"/>
    <sheet name="24.25.LAT" sheetId="26" r:id="rId26"/>
    <sheet name="24.26.LAT" sheetId="27" r:id="rId27"/>
    <sheet name="24.27.LAT" sheetId="28" r:id="rId28"/>
    <sheet name="24.28.LAT" sheetId="29" r:id="rId29"/>
    <sheet name="24.29.LAT" sheetId="30" r:id="rId30"/>
    <sheet name="24.30.LAT" sheetId="31" r:id="rId31"/>
    <sheet name="24.31.LAT" sheetId="32" r:id="rId32"/>
  </sheets>
  <definedNames>
    <definedName name="ftn1_23.16LAT">'24.12.LAT'!$A$55</definedName>
    <definedName name="Lista_tabela">'Lista tabela'!$A$1</definedName>
    <definedName name="Lista_tabela1">#REF!</definedName>
    <definedName name="_xlnm.Print_Titles" localSheetId="10">'24.10.LAT'!$1:$4</definedName>
    <definedName name="_xlnm.Print_Titles" localSheetId="11">'24.11.LAT'!$1:$4</definedName>
    <definedName name="_xlnm.Print_Titles" localSheetId="12">'24.12.LAT'!$1:$5</definedName>
    <definedName name="Z_18FA948D_93DD_4F17_90D2_74F13085F3B0_.wvu.PrintTitles" localSheetId="10" hidden="1">'24.10.LAT'!$1:$4</definedName>
    <definedName name="Z_18FA948D_93DD_4F17_90D2_74F13085F3B0_.wvu.PrintTitles" localSheetId="12" hidden="1">'24.12.LAT'!$1:$5</definedName>
    <definedName name="Z_288FA62F_58E0_458A_BFB3_4CEDEB65DD1E_.wvu.PrintTitles" localSheetId="10" hidden="1">'24.10.LAT'!$1:$4</definedName>
    <definedName name="Z_288FA62F_58E0_458A_BFB3_4CEDEB65DD1E_.wvu.PrintTitles" localSheetId="12" hidden="1">'24.12.LAT'!$1:$5</definedName>
    <definedName name="Z_394FCDA9_B4F8_4660_ABEB_E047C94418D5_.wvu.PrintTitles" localSheetId="10" hidden="1">'24.10.LAT'!$1:$4</definedName>
    <definedName name="Z_394FCDA9_B4F8_4660_ABEB_E047C94418D5_.wvu.PrintTitles" localSheetId="12" hidden="1">'24.12.LAT'!$1:$5</definedName>
    <definedName name="Z_53263A95_3296_4D91_A56C_E3A4566F25FD_.wvu.Cols" localSheetId="17" hidden="1">'24.17.LAT'!#REF!</definedName>
    <definedName name="Z_53263A95_3296_4D91_A56C_E3A4566F25FD_.wvu.PrintTitles" localSheetId="12" hidden="1">'24.12.LAT'!$1:$5</definedName>
    <definedName name="Z_53263A95_3296_4D91_A56C_E3A4566F25FD_.wvu.Rows" localSheetId="19" hidden="1">'24.19.LAT'!#REF!</definedName>
    <definedName name="Z_53263A95_3296_4D91_A56C_E3A4566F25FD_.wvu.Rows" localSheetId="25" hidden="1">'24.25.LAT'!#REF!</definedName>
    <definedName name="Z_53263A95_3296_4D91_A56C_E3A4566F25FD_.wvu.Rows" localSheetId="28" hidden="1">'24.28.LAT'!#REF!</definedName>
    <definedName name="Z_53263A95_3296_4D91_A56C_E3A4566F25FD_.wvu.Rows" localSheetId="29" hidden="1">'24.29.LAT'!#REF!</definedName>
    <definedName name="Z_53263A95_3296_4D91_A56C_E3A4566F25FD_.wvu.Rows" localSheetId="30" hidden="1">'24.30.LAT'!#REF!</definedName>
    <definedName name="Z_53263A95_3296_4D91_A56C_E3A4566F25FD_.wvu.Rows" localSheetId="31" hidden="1">'24.31.LAT'!#REF!</definedName>
    <definedName name="Z_6A1BDF1B_D2B3_4A53_B4B1_90E7BCBA1E11_.wvu.PrintTitles" localSheetId="10" hidden="1">'24.10.LAT'!$1:$4</definedName>
    <definedName name="Z_6A1BDF1B_D2B3_4A53_B4B1_90E7BCBA1E11_.wvu.PrintTitles" localSheetId="12" hidden="1">'24.12.LAT'!$1:$5</definedName>
    <definedName name="Z_78BB77CA_D0F6_45D7_9215_A1F9DF4B1E1C_.wvu.PrintTitles" localSheetId="10" hidden="1">'24.10.LAT'!$1:$4</definedName>
    <definedName name="Z_78BB77CA_D0F6_45D7_9215_A1F9DF4B1E1C_.wvu.PrintTitles" localSheetId="12" hidden="1">'24.12.LAT'!$1:$5</definedName>
    <definedName name="Z_8B2CB98E_AEFB_40EF_A7BC_C1216A86C213_.wvu.PrintTitles" localSheetId="10" hidden="1">'24.10.LAT'!$1:$4</definedName>
    <definedName name="Z_8B2CB98E_AEFB_40EF_A7BC_C1216A86C213_.wvu.PrintTitles" localSheetId="12" hidden="1">'24.12.LAT'!$1:$5</definedName>
    <definedName name="Z_BDC7B9A6_4F90_401F_A3E5_E1674ACEBA0B_.wvu.PrintTitles" localSheetId="10" hidden="1">'24.10.LAT'!$1:$4</definedName>
    <definedName name="Z_BDC7B9A6_4F90_401F_A3E5_E1674ACEBA0B_.wvu.PrintTitles" localSheetId="12" hidden="1">'24.12.LAT'!$1:$5</definedName>
    <definedName name="Z_C9131E26_74A6_43BD_804D_2F65B020F1A3_.wvu.PrintTitles" localSheetId="10" hidden="1">'24.10.LAT'!$1:$4</definedName>
    <definedName name="Z_C9131E26_74A6_43BD_804D_2F65B020F1A3_.wvu.PrintTitles" localSheetId="12" hidden="1">'24.12.LAT'!$1:$5</definedName>
    <definedName name="Z_D4359D6B_C16D_419F_819E_CF33E1725259_.wvu.Cols" localSheetId="17" hidden="1">'24.17.LAT'!#REF!</definedName>
    <definedName name="Z_D4359D6B_C16D_419F_819E_CF33E1725259_.wvu.PrintTitles" localSheetId="12" hidden="1">'24.12.LAT'!$1:$5</definedName>
    <definedName name="Z_D4359D6B_C16D_419F_819E_CF33E1725259_.wvu.Rows" localSheetId="19" hidden="1">'24.19.LAT'!#REF!</definedName>
    <definedName name="Z_D4359D6B_C16D_419F_819E_CF33E1725259_.wvu.Rows" localSheetId="25" hidden="1">'24.25.LAT'!#REF!</definedName>
    <definedName name="Z_D4359D6B_C16D_419F_819E_CF33E1725259_.wvu.Rows" localSheetId="28" hidden="1">'24.28.LAT'!#REF!</definedName>
    <definedName name="Z_D4359D6B_C16D_419F_819E_CF33E1725259_.wvu.Rows" localSheetId="29" hidden="1">'24.29.LAT'!#REF!</definedName>
    <definedName name="Z_D4359D6B_C16D_419F_819E_CF33E1725259_.wvu.Rows" localSheetId="30" hidden="1">'24.30.LAT'!#REF!</definedName>
    <definedName name="Z_D4359D6B_C16D_419F_819E_CF33E1725259_.wvu.Rows" localSheetId="31" hidden="1">'24.31.LAT'!#REF!</definedName>
    <definedName name="Z_F2715F1B_E1E2_409D_96D4_E60E50886816_.wvu.PrintTitles" localSheetId="12" hidden="1">'24.12.LAT'!$1:$5</definedName>
    <definedName name="Z_F9D82844_4139_468A_8466_F145CA6FC21C_.wvu.PrintTitles" localSheetId="12" hidden="1">'24.12.LAT'!$1:$5</definedName>
  </definedNames>
  <calcPr calcId="125725"/>
  <customWorkbookViews>
    <customWorkbookView name="Dejana Milakovic - Personal View" guid="{8B2CB98E-AEFB-40EF-A7BC-C1216A86C213}" mergeInterval="0" personalView="1" maximized="1" xWindow="1" yWindow="1" windowWidth="1276" windowHeight="794" tabRatio="945" activeSheetId="32"/>
    <customWorkbookView name="loncarmi - Personal View" guid="{394FCDA9-B4F8-4660-ABEB-E047C94418D5}" mergeInterval="0" personalView="1" maximized="1" xWindow="1" yWindow="1" windowWidth="1254" windowHeight="768" tabRatio="945" activeSheetId="1"/>
    <customWorkbookView name="zecal - Personal View" guid="{78BB77CA-D0F6-45D7-9215-A1F9DF4B1E1C}" mergeInterval="0" personalView="1" maximized="1" xWindow="1" yWindow="1" windowWidth="1903" windowHeight="782" tabRatio="945" activeSheetId="1"/>
    <customWorkbookView name="Peulicdo - Personal View" guid="{F2715F1B-E1E2-409D-96D4-E60E50886816}" mergeInterval="0" personalView="1" maximized="1" xWindow="-8" yWindow="-8" windowWidth="1696" windowHeight="1026" tabRatio="879" activeSheetId="1"/>
    <customWorkbookView name="Nena Ceko - Personal View" guid="{18FA948D-93DD-4F17-90D2-74F13085F3B0}" mergeInterval="0" personalView="1" maximized="1" windowWidth="1276" windowHeight="799" tabRatio="945" activeSheetId="11"/>
    <customWorkbookView name="aleksandra - Personal View" guid="{C9131E26-74A6-43BD-804D-2F65B020F1A3}" mergeInterval="0" personalView="1" maximized="1" windowWidth="1020" windowHeight="569" tabRatio="879" activeSheetId="1"/>
    <customWorkbookView name="vilipicva - Personal View" guid="{53263A95-3296-4D91-A56C-E3A4566F25FD}" mergeInterval="0" personalView="1" maximized="1" xWindow="1" yWindow="1" windowWidth="1020" windowHeight="547" tabRatio="787" activeSheetId="30"/>
    <customWorkbookView name="w764 - Personal View" guid="{D4359D6B-C16D-419F-819E-CF33E1725259}" mergeInterval="0" personalView="1" maximized="1" xWindow="1" yWindow="1" windowWidth="1916" windowHeight="804" tabRatio="879" activeSheetId="1"/>
    <customWorkbookView name="  - Personal View" guid="{6A1BDF1B-D2B3-4A53-B4B1-90E7BCBA1E11}" mergeInterval="0" personalView="1" maximized="1" xWindow="1" yWindow="1" windowWidth="983" windowHeight="543" tabRatio="945" activeSheetId="7"/>
    <customWorkbookView name="Dolores - Personal View" guid="{F9D82844-4139-468A-8466-F145CA6FC21C}" mergeInterval="0" personalView="1" maximized="1" xWindow="1" yWindow="1" windowWidth="1280" windowHeight="761" tabRatio="879" activeSheetId="13"/>
    <customWorkbookView name="arezinade - Personal View" guid="{BDC7B9A6-4F90-401F-A3E5-E1674ACEBA0B}" mergeInterval="0" personalView="1" maximized="1" xWindow="1" yWindow="1" windowWidth="1276" windowHeight="764" tabRatio="945" activeSheetId="27"/>
    <customWorkbookView name="RSIS - Personal View" guid="{288FA62F-58E0-458A-BFB3-4CEDEB65DD1E}" mergeInterval="0" personalView="1" maximized="1" xWindow="1" yWindow="1" windowWidth="1624" windowHeight="815" tabRatio="945" activeSheetId="27"/>
  </customWorkbookViews>
</workbook>
</file>

<file path=xl/calcChain.xml><?xml version="1.0" encoding="utf-8"?>
<calcChain xmlns="http://schemas.openxmlformats.org/spreadsheetml/2006/main">
  <c r="J5" i="22"/>
  <c r="K5"/>
  <c r="B13" i="20"/>
  <c r="B7" i="13"/>
  <c r="C7"/>
  <c r="D7"/>
  <c r="E7"/>
  <c r="F7"/>
  <c r="G7"/>
  <c r="H7"/>
  <c r="I7"/>
  <c r="J7"/>
  <c r="K7"/>
  <c r="L7"/>
  <c r="M7"/>
  <c r="N7"/>
  <c r="O7"/>
  <c r="P7"/>
  <c r="Q7"/>
  <c r="B15"/>
  <c r="C15"/>
  <c r="D15"/>
  <c r="E15"/>
  <c r="F15"/>
  <c r="G15"/>
  <c r="H15"/>
  <c r="I15"/>
  <c r="B23"/>
  <c r="C23"/>
  <c r="D23"/>
  <c r="E23"/>
  <c r="F23"/>
  <c r="G23"/>
  <c r="H23"/>
  <c r="I23"/>
  <c r="J23"/>
  <c r="K23"/>
  <c r="L23"/>
  <c r="M23"/>
  <c r="N23"/>
  <c r="O23"/>
  <c r="P23"/>
  <c r="Q23"/>
  <c r="B31"/>
  <c r="C31"/>
  <c r="D31"/>
  <c r="E31"/>
  <c r="F31"/>
  <c r="G31"/>
  <c r="H31"/>
  <c r="I31"/>
  <c r="J31"/>
  <c r="K31"/>
  <c r="L31"/>
  <c r="M31"/>
  <c r="N31"/>
  <c r="O31"/>
  <c r="P31"/>
  <c r="Q31"/>
  <c r="B39"/>
  <c r="C39"/>
  <c r="D39"/>
  <c r="E39"/>
  <c r="F39"/>
  <c r="G39"/>
  <c r="H39"/>
  <c r="I39"/>
  <c r="J39"/>
  <c r="K39"/>
  <c r="L39"/>
  <c r="M39"/>
  <c r="N39"/>
  <c r="O39"/>
  <c r="P39"/>
  <c r="Q39"/>
  <c r="B47"/>
  <c r="C47"/>
  <c r="D47"/>
  <c r="E47"/>
  <c r="F47"/>
  <c r="G47"/>
  <c r="H47"/>
  <c r="I47"/>
  <c r="J47"/>
  <c r="K47"/>
  <c r="L47"/>
  <c r="M47"/>
  <c r="N47"/>
  <c r="O47"/>
  <c r="P47"/>
  <c r="Q47"/>
  <c r="C36" i="12"/>
  <c r="D36"/>
  <c r="E36"/>
  <c r="F36"/>
  <c r="G36"/>
  <c r="H36"/>
  <c r="I36"/>
  <c r="J36"/>
  <c r="B4" i="6"/>
  <c r="C4"/>
  <c r="D4"/>
  <c r="E4"/>
  <c r="F4"/>
  <c r="B5"/>
  <c r="C5"/>
  <c r="D5"/>
  <c r="E5"/>
  <c r="F5"/>
  <c r="B7"/>
  <c r="C7"/>
  <c r="D7"/>
  <c r="E7"/>
  <c r="F7"/>
  <c r="B8"/>
  <c r="C8"/>
  <c r="D8"/>
  <c r="E8"/>
  <c r="F8"/>
  <c r="B9"/>
  <c r="C9"/>
  <c r="D9"/>
  <c r="E9"/>
  <c r="F9"/>
  <c r="B10"/>
  <c r="C10"/>
  <c r="D10"/>
  <c r="E10"/>
  <c r="F10"/>
  <c r="B11"/>
  <c r="C11"/>
  <c r="D11"/>
  <c r="E1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E17"/>
  <c r="F17"/>
  <c r="B21" i="3"/>
  <c r="I21"/>
  <c r="C22"/>
  <c r="F22"/>
  <c r="I22"/>
  <c r="B23"/>
  <c r="C23"/>
  <c r="D23"/>
  <c r="K24"/>
  <c r="E20" i="2"/>
  <c r="F20"/>
  <c r="G20"/>
  <c r="E21"/>
  <c r="F21"/>
  <c r="G21"/>
  <c r="E22"/>
  <c r="F22"/>
  <c r="G22"/>
  <c r="A2" i="1"/>
  <c r="A3"/>
  <c r="A4"/>
  <c r="A5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</calcChain>
</file>

<file path=xl/sharedStrings.xml><?xml version="1.0" encoding="utf-8"?>
<sst xmlns="http://schemas.openxmlformats.org/spreadsheetml/2006/main" count="1389" uniqueCount="296">
  <si>
    <t>...</t>
  </si>
  <si>
    <t>-</t>
  </si>
  <si>
    <t>1996/1997</t>
  </si>
  <si>
    <t>1997/1998</t>
  </si>
  <si>
    <t>1998/1999</t>
  </si>
  <si>
    <t>2000/2001</t>
  </si>
  <si>
    <t>2002/2003</t>
  </si>
  <si>
    <t>2003/2004</t>
  </si>
  <si>
    <t>2004/2005</t>
  </si>
  <si>
    <t>2005/2006</t>
  </si>
  <si>
    <t>2006/2007</t>
  </si>
  <si>
    <t>2007/2008</t>
  </si>
  <si>
    <t>2008/2009</t>
  </si>
  <si>
    <t>1999/2000</t>
  </si>
  <si>
    <t>2001/2002</t>
  </si>
  <si>
    <t xml:space="preserve"> </t>
  </si>
  <si>
    <t>I</t>
  </si>
  <si>
    <t>II</t>
  </si>
  <si>
    <t>III</t>
  </si>
  <si>
    <t>IV</t>
  </si>
  <si>
    <t>V</t>
  </si>
  <si>
    <t>VI</t>
  </si>
  <si>
    <t>20–24</t>
  </si>
  <si>
    <t>25–29</t>
  </si>
  <si>
    <t>30–34</t>
  </si>
  <si>
    <r>
      <t>1999/2000</t>
    </r>
    <r>
      <rPr>
        <vertAlign val="superscript"/>
        <sz val="9"/>
        <color indexed="8"/>
        <rFont val="Arial"/>
        <family val="2"/>
        <charset val="238"/>
      </rPr>
      <t>1)</t>
    </r>
  </si>
  <si>
    <r>
      <t>2001/2002</t>
    </r>
    <r>
      <rPr>
        <vertAlign val="superscript"/>
        <sz val="9"/>
        <color indexed="8"/>
        <rFont val="Arial"/>
        <family val="2"/>
        <charset val="238"/>
      </rPr>
      <t>1)</t>
    </r>
  </si>
  <si>
    <r>
      <t>2000/2001</t>
    </r>
    <r>
      <rPr>
        <vertAlign val="superscript"/>
        <sz val="9"/>
        <color indexed="8"/>
        <rFont val="Arial"/>
        <family val="2"/>
        <charset val="238"/>
      </rPr>
      <t>1)</t>
    </r>
  </si>
  <si>
    <t>(9721)</t>
  </si>
  <si>
    <t>(1452)</t>
  </si>
  <si>
    <t>(1762)</t>
  </si>
  <si>
    <t>(1760)</t>
  </si>
  <si>
    <t>(1900)</t>
  </si>
  <si>
    <t>(76)</t>
  </si>
  <si>
    <t>(74)</t>
  </si>
  <si>
    <t>(26)</t>
  </si>
  <si>
    <t>(33)</t>
  </si>
  <si>
    <t>Lista tabela</t>
  </si>
  <si>
    <t>Predškolsko obrazovanje</t>
  </si>
  <si>
    <t>Više i visoko obrazovanje</t>
  </si>
  <si>
    <t xml:space="preserve">ustanove </t>
  </si>
  <si>
    <t xml:space="preserve">djeca </t>
  </si>
  <si>
    <t xml:space="preserve">vaspitači i drugo osoblje </t>
  </si>
  <si>
    <t xml:space="preserve"> škole</t>
  </si>
  <si>
    <t xml:space="preserve">učenici </t>
  </si>
  <si>
    <t xml:space="preserve">nastavno osoblje </t>
  </si>
  <si>
    <t xml:space="preserve">škole </t>
  </si>
  <si>
    <t xml:space="preserve">visokoškolske ustanove </t>
  </si>
  <si>
    <t xml:space="preserve">studenti </t>
  </si>
  <si>
    <t>nastavnici i saradnici</t>
  </si>
  <si>
    <r>
      <t>Osnovno obrazovanje</t>
    </r>
    <r>
      <rPr>
        <vertAlign val="superscript"/>
        <sz val="9"/>
        <color indexed="8"/>
        <rFont val="Arial"/>
        <family val="2"/>
        <charset val="238"/>
      </rPr>
      <t>1)</t>
    </r>
  </si>
  <si>
    <r>
      <t>Srednje obrazovanje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</si>
  <si>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Vidjeti metodološka objašnjenja</t>
    </r>
  </si>
  <si>
    <t>Studenti koji su diplomirali na visokoškolskim ustanovama, u kalendarskoj godini</t>
  </si>
  <si>
    <t xml:space="preserve">ukupno </t>
  </si>
  <si>
    <t xml:space="preserve">muški </t>
  </si>
  <si>
    <t xml:space="preserve">ženski </t>
  </si>
  <si>
    <r>
      <t>Učenici koji su završili osnovnu školu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</si>
  <si>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r>
      <t>Učenici koji su završili srednju školu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</si>
  <si>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r>
      <t>redovni učenici</t>
    </r>
    <r>
      <rPr>
        <vertAlign val="superscript"/>
        <sz val="9"/>
        <color indexed="8"/>
        <rFont val="Arial"/>
        <family val="2"/>
        <charset val="238"/>
      </rPr>
      <t>1)</t>
    </r>
  </si>
  <si>
    <t>Broj ustanova</t>
  </si>
  <si>
    <t>Broj djece</t>
  </si>
  <si>
    <t>Broj zaposlenih</t>
  </si>
  <si>
    <t>svega</t>
  </si>
  <si>
    <t>ukupno</t>
  </si>
  <si>
    <t>Broj škola</t>
  </si>
  <si>
    <t>Broj odjeljenja</t>
  </si>
  <si>
    <t xml:space="preserve">Broj učenika </t>
  </si>
  <si>
    <t>Nastavno osoblje</t>
  </si>
  <si>
    <r>
      <t xml:space="preserve">1) </t>
    </r>
    <r>
      <rPr>
        <sz val="8"/>
        <color indexed="8"/>
        <rFont val="Arial"/>
        <family val="2"/>
        <charset val="238"/>
      </rPr>
      <t>Prikazan je i kod osnovnog obrazovanja</t>
    </r>
  </si>
  <si>
    <t xml:space="preserve">Nastavno osoblje </t>
  </si>
  <si>
    <t>ženski</t>
  </si>
  <si>
    <t>Ženski</t>
  </si>
  <si>
    <t>UKUPNO</t>
  </si>
  <si>
    <t>Broj visokoškolskih ustanova</t>
  </si>
  <si>
    <t>Broj upisanih studenata</t>
  </si>
  <si>
    <t>Broj nastavnika</t>
  </si>
  <si>
    <t>Broj saradnika</t>
  </si>
  <si>
    <t xml:space="preserve">svega </t>
  </si>
  <si>
    <t>nastavno osoblje</t>
  </si>
  <si>
    <t>Visokoškolska ustanova</t>
  </si>
  <si>
    <t xml:space="preserve">UKUPNO </t>
  </si>
  <si>
    <t>Viša tehnička škola</t>
  </si>
  <si>
    <t>Visoka škola Banja Luka koledž</t>
  </si>
  <si>
    <t>Visoka škola Komunikološki koledž Banja Luka</t>
  </si>
  <si>
    <t>Visoka škola za uslužni biznis</t>
  </si>
  <si>
    <t>Visoka škola za primijenjene i pravne nauke</t>
  </si>
  <si>
    <t>Univerzitet Banja Luka</t>
  </si>
  <si>
    <t>Univerzitet Istočno Sarajevo</t>
  </si>
  <si>
    <t>Slobomir P Univerzitet</t>
  </si>
  <si>
    <t>Univerzitet Sinergija</t>
  </si>
  <si>
    <t>Panevropski univerzitet Apeiron</t>
  </si>
  <si>
    <t>Univerzitet za poslovni inženjering i menadžment</t>
  </si>
  <si>
    <t>Ostali univerziteti</t>
  </si>
  <si>
    <t>Više i visoke škole</t>
  </si>
  <si>
    <t>Visoka škola za menadžment i javnu administraciju</t>
  </si>
  <si>
    <t>Univerziteti</t>
  </si>
  <si>
    <t>Vjerski fakulteti</t>
  </si>
  <si>
    <t>Ukupno</t>
  </si>
  <si>
    <t>Redovni</t>
  </si>
  <si>
    <t>Godina studija</t>
  </si>
  <si>
    <t>Apsolventi</t>
  </si>
  <si>
    <t>Redovni studenti</t>
  </si>
  <si>
    <t>Stari program</t>
  </si>
  <si>
    <t>Bolonjski program</t>
  </si>
  <si>
    <r>
      <t>Način studiranja</t>
    </r>
    <r>
      <rPr>
        <vertAlign val="superscript"/>
        <sz val="9"/>
        <color indexed="8"/>
        <rFont val="Arial"/>
        <family val="2"/>
        <charset val="238"/>
      </rPr>
      <t>1)</t>
    </r>
  </si>
  <si>
    <t>Vanredni</t>
  </si>
  <si>
    <t>19 godina i manje</t>
  </si>
  <si>
    <t>35 godina i više</t>
  </si>
  <si>
    <t>Naučna oblast</t>
  </si>
  <si>
    <t>Pol</t>
  </si>
  <si>
    <t>muški</t>
  </si>
  <si>
    <t>Prirodne nauke</t>
  </si>
  <si>
    <t>Tehničko-tehnološke nauke</t>
  </si>
  <si>
    <t>Medicinske nauke</t>
  </si>
  <si>
    <t>Biotehničke nauke</t>
  </si>
  <si>
    <t>Društvene nauke</t>
  </si>
  <si>
    <t>Humanističke nauke</t>
  </si>
  <si>
    <t>Javne visokoškolske ustanove</t>
  </si>
  <si>
    <t>Privatne visokoškolske ustanove</t>
  </si>
  <si>
    <t>Doktori nauka</t>
  </si>
  <si>
    <t>Korisnici</t>
  </si>
  <si>
    <t>Vrsta škole koju korisnici pohađaju</t>
  </si>
  <si>
    <t>osnovna škola</t>
  </si>
  <si>
    <t>srednja škola</t>
  </si>
  <si>
    <t>viša škola ili fakultet</t>
  </si>
  <si>
    <t xml:space="preserve">Broj domova učenika </t>
  </si>
  <si>
    <t xml:space="preserve">Zaposleni radnici </t>
  </si>
  <si>
    <t xml:space="preserve">Vaspitači </t>
  </si>
  <si>
    <t xml:space="preserve">Zdravstveni radnici </t>
  </si>
  <si>
    <t>Administ. radnici</t>
  </si>
  <si>
    <t>Ostali</t>
  </si>
  <si>
    <t>od toga stručni</t>
  </si>
  <si>
    <t>2009/2010</t>
  </si>
  <si>
    <t>Inžinjerstvo i tehnologija</t>
  </si>
  <si>
    <t>Medicinske i zdravstvene nauke</t>
  </si>
  <si>
    <t>Poljoprivredne nauke</t>
  </si>
  <si>
    <t>…</t>
  </si>
  <si>
    <r>
      <t>2009/2010</t>
    </r>
    <r>
      <rPr>
        <vertAlign val="superscript"/>
        <sz val="9"/>
        <color indexed="8"/>
        <rFont val="Arial"/>
        <family val="2"/>
        <charset val="238"/>
      </rPr>
      <t>1)</t>
    </r>
  </si>
  <si>
    <t>2010/2011</t>
  </si>
  <si>
    <t>Visoka poslovno tehnička škola</t>
  </si>
  <si>
    <t>Obrazovanje</t>
  </si>
  <si>
    <t>Humanističke nauke i umjetnost</t>
  </si>
  <si>
    <t>Društvene nauke, poslovanje i pravo</t>
  </si>
  <si>
    <t>Prirodne nauke, matematika i informatika</t>
  </si>
  <si>
    <t>Poljoprivreda</t>
  </si>
  <si>
    <t>Zdravstvo i socijalna zaštita</t>
  </si>
  <si>
    <t>Usluge</t>
  </si>
  <si>
    <t>Finansiranje iz budžeta</t>
  </si>
  <si>
    <t>Samofinansiranje</t>
  </si>
  <si>
    <t xml:space="preserve">   </t>
  </si>
  <si>
    <t>Koledž međunarodnog prava</t>
  </si>
  <si>
    <t>Inženjerstvo, proizvodne tehnologije i građevinarstvo</t>
  </si>
  <si>
    <r>
      <t xml:space="preserve">1) </t>
    </r>
    <r>
      <rPr>
        <sz val="9"/>
        <color indexed="8"/>
        <rFont val="Arial"/>
        <family val="2"/>
      </rPr>
      <t>Podaci o upisanim studentima prikazani su u skladu sa oblastima obrazovanja Međunarodne standardne klasifikacije obrazovanja (ISCED 97).</t>
    </r>
  </si>
  <si>
    <r>
      <t>Oblast obrazovanja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</si>
  <si>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Podaci o upisanim studentima prikazani su u skladu sa oblastima obrazovanja Međunarodne standardne klasifikacije obrazovanja (ISCED 97).</t>
    </r>
  </si>
  <si>
    <t>2011/2012</t>
  </si>
  <si>
    <t>Sufinansiranje</t>
  </si>
  <si>
    <t>Visoka medicinska škola</t>
  </si>
  <si>
    <t>Visoka škola za turizam i hotelijerstvo</t>
  </si>
  <si>
    <t>Poljoprivreda i veterinarstvo</t>
  </si>
  <si>
    <r>
      <t xml:space="preserve">1) </t>
    </r>
    <r>
      <rPr>
        <sz val="8"/>
        <rFont val="Arial"/>
        <family val="2"/>
        <charset val="238"/>
      </rPr>
      <t>Studenti mogu studirati prema starom programu (redovno i vanredno) i programu prilagođenom Bolonjskoj deklaraciji (redovno ili vanredno).</t>
    </r>
  </si>
  <si>
    <t>2012/2013</t>
  </si>
  <si>
    <r>
      <t>usta-
nove</t>
    </r>
    <r>
      <rPr>
        <vertAlign val="superscript"/>
        <sz val="9"/>
        <color indexed="8"/>
        <rFont val="Arial"/>
        <family val="2"/>
      </rPr>
      <t>1)</t>
    </r>
  </si>
  <si>
    <r>
      <t>stu-
denti</t>
    </r>
    <r>
      <rPr>
        <vertAlign val="superscript"/>
        <sz val="9"/>
        <color indexed="8"/>
        <rFont val="Arial"/>
        <family val="2"/>
      </rPr>
      <t>2)</t>
    </r>
  </si>
  <si>
    <t>usta-
nove</t>
  </si>
  <si>
    <t>stu-
denti</t>
  </si>
  <si>
    <t>Visoka škola Koledž kozmetologije i estetike</t>
  </si>
  <si>
    <r>
      <t>Visoka škola za ekonomiju i informatiku</t>
    </r>
    <r>
      <rPr>
        <vertAlign val="superscript"/>
        <sz val="9"/>
        <rFont val="Arial"/>
        <family val="2"/>
      </rPr>
      <t>3)</t>
    </r>
  </si>
  <si>
    <r>
      <t xml:space="preserve">Visoka škola unutrašnjih poslova </t>
    </r>
    <r>
      <rPr>
        <vertAlign val="superscript"/>
        <sz val="9"/>
        <rFont val="Arial"/>
        <family val="2"/>
      </rPr>
      <t>4)</t>
    </r>
  </si>
  <si>
    <r>
      <t>Visoka škola Koledž zdravstvene njege</t>
    </r>
    <r>
      <rPr>
        <vertAlign val="superscript"/>
        <sz val="9"/>
        <rFont val="Arial"/>
        <family val="2"/>
      </rPr>
      <t xml:space="preserve"> 5)</t>
    </r>
  </si>
  <si>
    <r>
      <t>Ostale više i visoke škole</t>
    </r>
    <r>
      <rPr>
        <vertAlign val="superscript"/>
        <sz val="9"/>
        <color indexed="8"/>
        <rFont val="Arial"/>
        <family val="2"/>
      </rPr>
      <t>6)</t>
    </r>
  </si>
  <si>
    <r>
      <t>Nezavisni univerzitet Banja Luka</t>
    </r>
    <r>
      <rPr>
        <vertAlign val="superscript"/>
        <sz val="9"/>
        <color indexed="8"/>
        <rFont val="Arial"/>
        <family val="2"/>
      </rPr>
      <t>7)</t>
    </r>
  </si>
  <si>
    <r>
      <t>Univerzitet Bijeljina</t>
    </r>
    <r>
      <rPr>
        <vertAlign val="superscript"/>
        <sz val="9"/>
        <rFont val="Arial"/>
        <family val="2"/>
      </rPr>
      <t>5)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</si>
  <si>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Prema Zakonu o visokom obrazovanju visokoškolske ustanove, koje imaju status pravnog lica, su univerziteti i visoke škole</t>
    </r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</si>
  <si>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Od školske 2008/2009. godine u ukupan broj upisanih studenata uključeni su i apsolventi</t>
    </r>
  </si>
  <si>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Koledž za informatiku i menadžment promijenio je naziv u Visoka škola za ekonomiju i informatiku</t>
    </r>
  </si>
  <si>
    <r>
      <rPr>
        <vertAlign val="superscript"/>
        <sz val="8"/>
        <color indexed="8"/>
        <rFont val="Arial"/>
        <family val="2"/>
      </rPr>
      <t xml:space="preserve">5) </t>
    </r>
    <r>
      <rPr>
        <sz val="8"/>
        <color indexed="8"/>
        <rFont val="Arial"/>
        <family val="2"/>
      </rPr>
      <t>Od školske 2012/2013. godine Visoka škola Koledž zdravstvene njege osnovala je Univerzitet Bijeljina.</t>
    </r>
  </si>
  <si>
    <r>
      <rPr>
        <vertAlign val="superscript"/>
        <sz val="8"/>
        <rFont val="Arial"/>
        <family val="2"/>
      </rPr>
      <t>7)</t>
    </r>
    <r>
      <rPr>
        <sz val="8"/>
        <rFont val="Arial"/>
        <family val="2"/>
      </rPr>
      <t xml:space="preserve">  Nezavisni univerzitet za političke i društvene nauke je promijenio naziv u Nezavisni univerzitet Banja Luka</t>
    </r>
  </si>
  <si>
    <t>2013/2014</t>
  </si>
  <si>
    <t>Opšti programi</t>
  </si>
  <si>
    <t>Polje obrazovanja</t>
  </si>
  <si>
    <t>Nauka</t>
  </si>
  <si>
    <t>Biznis i administracija</t>
  </si>
  <si>
    <t>Inženjering, proizvodnja i konstrukcija</t>
  </si>
  <si>
    <t>Zdravlje i socijalna zaštita</t>
  </si>
  <si>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Zakon o visokom obrazovanju (Službeni glasnik Republike Srpske, br. 73/10, 104/11 i 84/12) ne odnosi se na teološke fakultete, visoke teološke škole i teološke akademije i Visoku školu unutrašnjih poslova. Navedene visokoškolske ustanove i visoke škole mogu biti u sastavu univerziteta, što se reguliše posebnim ugovorom. Za akademska pitanja tih visokoškolskoh ustanova i visokih škola nadležan je senat univerziteta.
Na osnovu ugovora između Univerziteta u Banjoj Luci i Ministarstva unutrašnjih poslova Republike Srpske, Visoka škola unutrašnjih poslova postala je pridružena članica Univerziteta u Banjoj Luci. Od školske  2013/2014. godine Pravoslavni bogoslovski fakultet "Sv. Vasilije Ostroški" u Foči prikazan je kao organizaciona jedinica Univerziteta u Istočnom Sarajevu. Pravoslavni bogoslovski fakultet postao je članica Univerziteta u Istočnom Sarajevu u skaldu sa posebnim ugovorom.</t>
    </r>
  </si>
  <si>
    <r>
      <t>2009/2010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</si>
  <si>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Način razvrstavanja zaposlenih  u predškolskim ustanovama promijenjen je od školske 2009/2010. godine na osnovu Zakona o predškolskom obrazovanju i vaspitanju ("Službeni glasnik Republike Srpske" br. 119/08) </t>
    </r>
  </si>
  <si>
    <t xml:space="preserve">24.3. Broj predškolskih ustanova, djece i zaposlenih u predškolskim ustanovama </t>
  </si>
  <si>
    <t>Muški</t>
  </si>
  <si>
    <t>Vaspitači</t>
  </si>
  <si>
    <t>Zdravstveni radnici</t>
  </si>
  <si>
    <t>Stručni saradnici</t>
  </si>
  <si>
    <t>Administrativni i finansijski radnici</t>
  </si>
  <si>
    <t>Radnici na poslovima ishrane</t>
  </si>
  <si>
    <t>Radnici na tehničkim poslovima</t>
  </si>
  <si>
    <t>Ostali radnici</t>
  </si>
  <si>
    <t xml:space="preserve">Sa djecom do 3 godine </t>
  </si>
  <si>
    <t>Sa djecom preko 3 godine</t>
  </si>
  <si>
    <t>Do 3 godine</t>
  </si>
  <si>
    <t xml:space="preserve">Preko 3 godine </t>
  </si>
  <si>
    <t xml:space="preserve">24.4. Broj vaspitnih grupa i djece u predškolskom obrazovanju prema uzrastu </t>
  </si>
  <si>
    <r>
      <t>Broj vaspitnih grupa</t>
    </r>
    <r>
      <rPr>
        <vertAlign val="superscript"/>
        <sz val="9"/>
        <color indexed="8"/>
        <rFont val="Arial"/>
        <family val="2"/>
      </rPr>
      <t xml:space="preserve">1) </t>
    </r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</si>
  <si>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</si>
  <si>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Ukupno razredi I–IX</t>
  </si>
  <si>
    <t>Razredi I–V</t>
  </si>
  <si>
    <t>Razredi  VI–IX</t>
  </si>
  <si>
    <t xml:space="preserve">Upisani u I razred </t>
  </si>
  <si>
    <t>Sa punim radnim vremenom</t>
  </si>
  <si>
    <r>
      <t>24.5. Osnovne škole, odjeljenja, učenici po polu, nivoima i nastavno osoblje na početku  školske godine</t>
    </r>
    <r>
      <rPr>
        <b/>
        <vertAlign val="superscript"/>
        <sz val="9"/>
        <color indexed="8"/>
        <rFont val="Arial"/>
        <family val="2"/>
      </rPr>
      <t xml:space="preserve"> 1)</t>
    </r>
  </si>
  <si>
    <t>24.6. Broj nižih muzičkih škola, učenika po polu i nastavno osoblje po polu na početku školske godine</t>
  </si>
  <si>
    <r>
      <t>Broj učenika</t>
    </r>
    <r>
      <rPr>
        <vertAlign val="superscript"/>
        <sz val="9"/>
        <color indexed="8"/>
        <rFont val="Arial"/>
        <family val="2"/>
      </rPr>
      <t>1)</t>
    </r>
  </si>
  <si>
    <t>ISCED-3</t>
  </si>
  <si>
    <t>24.7. Srednje škole, odjeljenja, učenici po polu, nivoima i nastavno osoblje na početku školske godine</t>
  </si>
  <si>
    <t>Opšte obrazovanje</t>
  </si>
  <si>
    <t>Stručno obrazovanje</t>
  </si>
  <si>
    <r>
      <t>Broj učenika</t>
    </r>
    <r>
      <rPr>
        <b/>
        <vertAlign val="superscript"/>
        <sz val="9"/>
        <color indexed="8"/>
        <rFont val="Arial"/>
        <family val="2"/>
      </rPr>
      <t xml:space="preserve">1) </t>
    </r>
  </si>
  <si>
    <t>Srednje obrazovanje/opšti programi</t>
  </si>
  <si>
    <t xml:space="preserve">24.9. Visokoškolske ustanove </t>
  </si>
  <si>
    <t>24.1. Upisana djeca, učenici i studenti prema nivoima obrazovanja na početku školske godine</t>
  </si>
  <si>
    <t xml:space="preserve">24.2. Učenici i studenti koji su završili osnovnu ili srednju školu odnosno diplomirali na visokoškolskoj ustanovi </t>
  </si>
  <si>
    <r>
      <t xml:space="preserve">Vjerski fakulteti </t>
    </r>
    <r>
      <rPr>
        <b/>
        <vertAlign val="superscript"/>
        <sz val="9"/>
        <rFont val="Arial"/>
        <family val="2"/>
        <charset val="238"/>
      </rPr>
      <t>4)</t>
    </r>
  </si>
  <si>
    <r>
      <t xml:space="preserve">Pravoslavni bogoslovski fakultet </t>
    </r>
    <r>
      <rPr>
        <vertAlign val="superscript"/>
        <sz val="9"/>
        <rFont val="Arial"/>
        <family val="2"/>
        <charset val="238"/>
      </rPr>
      <t>4)</t>
    </r>
  </si>
  <si>
    <t>24.11. Upisani studenti po godinama studija i apsolventi</t>
  </si>
  <si>
    <t xml:space="preserve">24.13. Upisani studenti prema naučnoj oblasti </t>
  </si>
  <si>
    <t>24.14. Upisani studenti prema polu i oblasti obrazovanja</t>
  </si>
  <si>
    <t>24.16. Upisani studenti prema obliku svojine visokoškolske ustanove</t>
  </si>
  <si>
    <r>
      <t xml:space="preserve">1) </t>
    </r>
    <r>
      <rPr>
        <sz val="8"/>
        <rFont val="Arial"/>
        <family val="2"/>
      </rPr>
      <t>Od školske 2013/2014. godine Pravoslavni bogoslovski fakultet  „Sv. Vasilije Ostroški“ u Foči prikazan je kao organizaciona jedinica Univerziteta u Istočnom Sarajevu. Pravoslavni bogoslovski fakultet postao je članica Univerzitet u Istočnom Sarajevu u skladu sa posebnim ugovorom.</t>
    </r>
  </si>
  <si>
    <r>
      <t>2013/2014</t>
    </r>
    <r>
      <rPr>
        <vertAlign val="superscript"/>
        <sz val="9"/>
        <rFont val="Arial"/>
        <family val="2"/>
        <charset val="238"/>
      </rPr>
      <t>1)</t>
    </r>
  </si>
  <si>
    <t xml:space="preserve">24.17. Diplomirani studenti prema naučnoj oblasti </t>
  </si>
  <si>
    <t>24.18. Diplomirani studenti prema polu i oblasti obrazovanja</t>
  </si>
  <si>
    <r>
      <t>2014</t>
    </r>
    <r>
      <rPr>
        <vertAlign val="superscript"/>
        <sz val="9"/>
        <rFont val="Arial"/>
        <family val="2"/>
      </rPr>
      <t>1)</t>
    </r>
  </si>
  <si>
    <t>24.19. Diplomirani studenti prema obliku svojine visokoškolske ustanove</t>
  </si>
  <si>
    <r>
      <t>2006/2007</t>
    </r>
    <r>
      <rPr>
        <vertAlign val="superscript"/>
        <sz val="9"/>
        <color indexed="8"/>
        <rFont val="Arial"/>
        <family val="2"/>
      </rPr>
      <t>1)</t>
    </r>
  </si>
  <si>
    <t xml:space="preserve">24.31. Zaposleni u domovima učenika i studentskim domovima </t>
  </si>
  <si>
    <t>24.30. Studentski domovi, korisnici po polu i vrsti škole koju pohađaju</t>
  </si>
  <si>
    <t>24.29. Domovi učenika, korisnici po polu i vrsti škole koju pohađaju</t>
  </si>
  <si>
    <t>&lt;25</t>
  </si>
  <si>
    <t>35–39</t>
  </si>
  <si>
    <t>40–44</t>
  </si>
  <si>
    <t>45–49</t>
  </si>
  <si>
    <t>50–54</t>
  </si>
  <si>
    <t>55–59</t>
  </si>
  <si>
    <t>60–64</t>
  </si>
  <si>
    <t>65+</t>
  </si>
  <si>
    <t>&lt;30</t>
  </si>
  <si>
    <t>Doktoranti</t>
  </si>
  <si>
    <t xml:space="preserve">svega        </t>
  </si>
  <si>
    <t>Nezavisni univerzitet Banja Luka</t>
  </si>
  <si>
    <t>Univerzitet za poslovne studije</t>
  </si>
  <si>
    <r>
      <t>Vjerski fakulteti</t>
    </r>
    <r>
      <rPr>
        <b/>
        <vertAlign val="superscript"/>
        <sz val="9"/>
        <color indexed="8"/>
        <rFont val="Arial"/>
        <family val="2"/>
      </rPr>
      <t>1)</t>
    </r>
  </si>
  <si>
    <r>
      <t>2013/2014</t>
    </r>
    <r>
      <rPr>
        <vertAlign val="superscript"/>
        <sz val="9"/>
        <rFont val="Arial"/>
        <family val="2"/>
      </rPr>
      <t>1</t>
    </r>
    <r>
      <rPr>
        <vertAlign val="superscript"/>
        <sz val="9"/>
        <rFont val="Arial"/>
        <family val="2"/>
        <charset val="238"/>
      </rPr>
      <t>)</t>
    </r>
  </si>
  <si>
    <t>24.28. Domovi učenika i studentski domovi, korisnici po polu i vrsti škole koju pohađaju</t>
  </si>
  <si>
    <t>24.27. Nastavno osoblje prema obliku svojine visokoškolske ustanove</t>
  </si>
  <si>
    <t>24. Obrazovanje</t>
  </si>
  <si>
    <t>24.5. Osnovne škole, odjeljenja, učenici po polu, nivoima i nastavno osoblje na početku  školske godine</t>
  </si>
  <si>
    <t>2014/2015</t>
  </si>
  <si>
    <t>24.8. Učenici srednjih škola po poljima obrazovanja, početak i kraj školske 2014/2015. godine</t>
  </si>
  <si>
    <t>Učenici na početku školske 2014/2015. godine</t>
  </si>
  <si>
    <t>Učenici koji su završili školu - kraj 2014/2015. godine</t>
  </si>
  <si>
    <t>24.12. Upisani studenti po starosti, polu, načinu studiranja, godini studija i starosti u školskoj 2014/2015. godini</t>
  </si>
  <si>
    <t>24.15. Upisani studenti prema načinu finansiranja i oblasti obrazovanja u školskoj 2014/2015. godini</t>
  </si>
  <si>
    <t>24.24. Doktoranti prema polu i godinama starosti u školskoj 2014/2015. godini</t>
  </si>
  <si>
    <t>39 735</t>
  </si>
  <si>
    <t>17 533</t>
  </si>
  <si>
    <t>22 202</t>
  </si>
  <si>
    <t>3 631</t>
  </si>
  <si>
    <t>2 660</t>
  </si>
  <si>
    <t>4 102</t>
  </si>
  <si>
    <t>1 641</t>
  </si>
  <si>
    <t>2 461</t>
  </si>
  <si>
    <t>14 097</t>
  </si>
  <si>
    <t>5 978</t>
  </si>
  <si>
    <t>8 119</t>
  </si>
  <si>
    <t>3 986</t>
  </si>
  <si>
    <t>2 277</t>
  </si>
  <si>
    <t>1 709</t>
  </si>
  <si>
    <t>5 303</t>
  </si>
  <si>
    <t>3 319</t>
  </si>
  <si>
    <t>1 984</t>
  </si>
  <si>
    <t>2 110</t>
  </si>
  <si>
    <t>1 220</t>
  </si>
  <si>
    <t>5 543</t>
  </si>
  <si>
    <t>1 481</t>
  </si>
  <si>
    <t>4 062</t>
  </si>
  <si>
    <r>
      <rPr>
        <vertAlign val="superscript"/>
        <sz val="8"/>
        <rFont val="Arial"/>
        <family val="2"/>
      </rPr>
      <t>6)</t>
    </r>
    <r>
      <rPr>
        <sz val="8"/>
        <rFont val="Arial"/>
        <family val="2"/>
      </rPr>
      <t xml:space="preserve"> U 2008/2009–2009/2010. u ostale više i visoke škole uključene su Viša poslovna škola, Visoka škola za preduzetništvo i biznis, Visoka škola za poslovni menadžment, Visoka škola Dositej i Visoka škola Koledž za ekonomsko-pravne nauke. U školskoj godini 2010/2011.  u ostale više i visoke škole uključene su Viša poslovna škola, Visoka škola za preduzetništvo i biznis, Visoka škola za poslovni menadžment i Visoka škola Dositej. Od školske 2011/2012. godine u ostale više i visoke škole uključene su Viša poslovna škola, Visoka škola za poslovni menadžment i Visoka škola Dositej. Od školske 2012/2013. godine u ostale više i visoke škole uključene su Visoka škola za poslovni menadžment i Visoka škola Dositej. Od školske 2012/2013. godine u ostale više i visoke škole uključene su Visoka škola za poslovni menadžment i Visoka škola Dositej.</t>
    </r>
  </si>
  <si>
    <t>24.22. Upisani na doktorske studije i prijavljene doktorske disertacije po visokoškolskim ustanovama</t>
  </si>
  <si>
    <t>Magistri nauka, masteri i specijalisti</t>
  </si>
  <si>
    <t>24.26. Magistri nauka, masteri, specijalisti i doktori nauka prema naučnoj oblasti, 2015.</t>
  </si>
  <si>
    <t xml:space="preserve">24.25. Magistri nauka, masteri, specijalisti i doktori nauka </t>
  </si>
  <si>
    <t>24.10. Upisani studenti i nastavno osoblje po visokoškolskim ustanovama</t>
  </si>
  <si>
    <t>24.20. Upisani na magistarske, master i specijalističke studije i doktoranti – osobe u postupku sticanja zvanja doktora nauka</t>
  </si>
  <si>
    <t>Upisani na magistarske, master i specijalističke studije</t>
  </si>
  <si>
    <t>24.21. Upisani na magistarske, master i specijalističke studije po visokoškolskim ustanovama</t>
  </si>
  <si>
    <t>24.23. Upisani na magistarske, master i specijalističke studije prema polu i godinama starosti u školskoj 2014/2015. godini</t>
  </si>
</sst>
</file>

<file path=xl/styles.xml><?xml version="1.0" encoding="utf-8"?>
<styleSheet xmlns="http://schemas.openxmlformats.org/spreadsheetml/2006/main">
  <numFmts count="1">
    <numFmt numFmtId="164" formatCode="###0"/>
  </numFmts>
  <fonts count="47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b/>
      <u/>
      <sz val="7"/>
      <color indexed="12"/>
      <name val="Arial"/>
      <family val="2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</font>
    <font>
      <sz val="8"/>
      <name val="Calibri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11"/>
      <color indexed="8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000000"/>
      <name val="Arial"/>
      <family val="2"/>
    </font>
    <font>
      <i/>
      <sz val="8"/>
      <color theme="1"/>
      <name val="Arial Narrow"/>
      <family val="2"/>
    </font>
    <font>
      <sz val="8"/>
      <color theme="1"/>
      <name val="Arial"/>
      <family val="2"/>
    </font>
    <font>
      <sz val="7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27" fillId="0" borderId="0"/>
    <xf numFmtId="0" fontId="33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</cellStyleXfs>
  <cellXfs count="300">
    <xf numFmtId="0" fontId="0" fillId="0" borderId="0" xfId="0"/>
    <xf numFmtId="0" fontId="1" fillId="0" borderId="0" xfId="0" applyFont="1" applyFill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/>
    <xf numFmtId="0" fontId="10" fillId="0" borderId="0" xfId="1" applyFont="1" applyAlignment="1" applyProtection="1">
      <alignment horizontal="right"/>
    </xf>
    <xf numFmtId="0" fontId="9" fillId="0" borderId="0" xfId="0" applyFont="1" applyBorder="1" applyAlignment="1">
      <alignment vertical="center"/>
    </xf>
    <xf numFmtId="0" fontId="11" fillId="0" borderId="0" xfId="0" applyFont="1" applyAlignment="1">
      <alignment horizontal="left" indent="2"/>
    </xf>
    <xf numFmtId="0" fontId="9" fillId="0" borderId="0" xfId="0" applyFont="1" applyAlignment="1">
      <alignment horizontal="right"/>
    </xf>
    <xf numFmtId="1" fontId="12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1" fontId="12" fillId="0" borderId="0" xfId="0" applyNumberFormat="1" applyFont="1" applyBorder="1" applyAlignment="1">
      <alignment horizontal="right"/>
    </xf>
    <xf numFmtId="1" fontId="15" fillId="0" borderId="0" xfId="0" applyNumberFormat="1" applyFont="1"/>
    <xf numFmtId="1" fontId="14" fillId="0" borderId="0" xfId="0" applyNumberFormat="1" applyFont="1"/>
    <xf numFmtId="1" fontId="14" fillId="0" borderId="0" xfId="0" applyNumberFormat="1" applyFont="1" applyAlignment="1">
      <alignment horizontal="right"/>
    </xf>
    <xf numFmtId="1" fontId="14" fillId="0" borderId="1" xfId="0" applyNumberFormat="1" applyFont="1" applyBorder="1" applyAlignment="1">
      <alignment horizontal="left" indent="1"/>
    </xf>
    <xf numFmtId="0" fontId="9" fillId="0" borderId="0" xfId="0" applyFont="1" applyAlignment="1">
      <alignment vertical="center" wrapText="1"/>
    </xf>
    <xf numFmtId="1" fontId="14" fillId="0" borderId="1" xfId="0" applyNumberFormat="1" applyFont="1" applyBorder="1" applyAlignment="1">
      <alignment horizontal="left" wrapText="1" indent="1"/>
    </xf>
    <xf numFmtId="1" fontId="14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wrapText="1"/>
    </xf>
    <xf numFmtId="1" fontId="14" fillId="0" borderId="3" xfId="0" applyNumberFormat="1" applyFont="1" applyBorder="1"/>
    <xf numFmtId="1" fontId="14" fillId="0" borderId="1" xfId="0" applyNumberFormat="1" applyFont="1" applyBorder="1"/>
    <xf numFmtId="1" fontId="14" fillId="0" borderId="1" xfId="0" applyNumberFormat="1" applyFont="1" applyBorder="1" applyAlignment="1">
      <alignment horizontal="center"/>
    </xf>
    <xf numFmtId="1" fontId="14" fillId="0" borderId="0" xfId="0" applyNumberFormat="1" applyFont="1" applyAlignment="1">
      <alignment wrapText="1"/>
    </xf>
    <xf numFmtId="1" fontId="16" fillId="0" borderId="0" xfId="0" applyNumberFormat="1" applyFont="1" applyAlignment="1">
      <alignment wrapText="1"/>
    </xf>
    <xf numFmtId="1" fontId="14" fillId="0" borderId="4" xfId="0" applyNumberFormat="1" applyFont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wrapText="1"/>
    </xf>
    <xf numFmtId="1" fontId="16" fillId="0" borderId="4" xfId="0" applyNumberFormat="1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right"/>
    </xf>
    <xf numFmtId="1" fontId="16" fillId="0" borderId="1" xfId="0" applyNumberFormat="1" applyFont="1" applyBorder="1" applyAlignment="1">
      <alignment horizontal="left" wrapText="1" indent="1"/>
    </xf>
    <xf numFmtId="1" fontId="16" fillId="0" borderId="5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wrapText="1"/>
    </xf>
    <xf numFmtId="1" fontId="14" fillId="0" borderId="8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6" fillId="0" borderId="0" xfId="0" applyNumberFormat="1" applyFont="1" applyAlignment="1"/>
    <xf numFmtId="1" fontId="16" fillId="0" borderId="0" xfId="0" applyNumberFormat="1" applyFont="1" applyBorder="1" applyAlignment="1">
      <alignment wrapText="1"/>
    </xf>
    <xf numFmtId="1" fontId="14" fillId="0" borderId="0" xfId="0" applyNumberFormat="1" applyFont="1" applyBorder="1" applyAlignment="1">
      <alignment vertical="center" wrapText="1"/>
    </xf>
    <xf numFmtId="1" fontId="16" fillId="0" borderId="5" xfId="0" applyNumberFormat="1" applyFont="1" applyBorder="1" applyAlignment="1">
      <alignment horizontal="center" vertical="center"/>
    </xf>
    <xf numFmtId="1" fontId="16" fillId="0" borderId="7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right"/>
    </xf>
    <xf numFmtId="1" fontId="16" fillId="0" borderId="3" xfId="0" applyNumberFormat="1" applyFont="1" applyBorder="1" applyAlignment="1">
      <alignment horizontal="left"/>
    </xf>
    <xf numFmtId="0" fontId="16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1" fontId="14" fillId="0" borderId="0" xfId="0" applyNumberFormat="1" applyFont="1" applyBorder="1" applyAlignment="1">
      <alignment horizontal="left" indent="1"/>
    </xf>
    <xf numFmtId="1" fontId="16" fillId="0" borderId="1" xfId="0" applyNumberFormat="1" applyFont="1" applyBorder="1" applyAlignment="1">
      <alignment wrapText="1"/>
    </xf>
    <xf numFmtId="0" fontId="16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1" fontId="12" fillId="0" borderId="1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right"/>
    </xf>
    <xf numFmtId="0" fontId="5" fillId="0" borderId="0" xfId="0" applyFont="1"/>
    <xf numFmtId="1" fontId="6" fillId="0" borderId="1" xfId="0" applyNumberFormat="1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0" fontId="6" fillId="0" borderId="0" xfId="0" applyFont="1"/>
    <xf numFmtId="49" fontId="14" fillId="0" borderId="1" xfId="0" applyNumberFormat="1" applyFont="1" applyBorder="1" applyAlignment="1">
      <alignment horizontal="left" indent="1"/>
    </xf>
    <xf numFmtId="1" fontId="17" fillId="0" borderId="9" xfId="0" applyNumberFormat="1" applyFont="1" applyBorder="1" applyAlignment="1">
      <alignment horizontal="centerContinuous" vertical="center"/>
    </xf>
    <xf numFmtId="1" fontId="9" fillId="0" borderId="0" xfId="0" applyNumberFormat="1" applyFont="1" applyAlignment="1">
      <alignment horizontal="right" wrapText="1"/>
    </xf>
    <xf numFmtId="1" fontId="14" fillId="0" borderId="0" xfId="0" applyNumberFormat="1" applyFont="1" applyBorder="1" applyAlignment="1">
      <alignment horizontal="right"/>
    </xf>
    <xf numFmtId="1" fontId="9" fillId="0" borderId="0" xfId="0" applyNumberFormat="1" applyFont="1"/>
    <xf numFmtId="0" fontId="35" fillId="0" borderId="0" xfId="0" applyFont="1"/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0" xfId="0" applyFont="1" applyBorder="1" applyAlignment="1">
      <alignment vertical="center"/>
    </xf>
    <xf numFmtId="0" fontId="37" fillId="0" borderId="1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6" fillId="0" borderId="1" xfId="0" applyFont="1" applyBorder="1" applyAlignment="1">
      <alignment vertical="center"/>
    </xf>
    <xf numFmtId="1" fontId="9" fillId="0" borderId="0" xfId="0" applyNumberFormat="1" applyFont="1" applyAlignment="1">
      <alignment horizontal="right"/>
    </xf>
    <xf numFmtId="1" fontId="38" fillId="0" borderId="1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right"/>
    </xf>
    <xf numFmtId="1" fontId="15" fillId="0" borderId="3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39" fillId="0" borderId="1" xfId="0" applyFont="1" applyBorder="1"/>
    <xf numFmtId="1" fontId="6" fillId="0" borderId="1" xfId="0" applyNumberFormat="1" applyFont="1" applyBorder="1" applyAlignment="1">
      <alignment wrapText="1"/>
    </xf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10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9" fillId="0" borderId="0" xfId="0" applyFont="1"/>
    <xf numFmtId="0" fontId="39" fillId="0" borderId="0" xfId="0" applyFont="1" applyBorder="1"/>
    <xf numFmtId="1" fontId="39" fillId="0" borderId="0" xfId="0" applyNumberFormat="1" applyFont="1" applyAlignment="1">
      <alignment horizontal="right"/>
    </xf>
    <xf numFmtId="0" fontId="39" fillId="0" borderId="0" xfId="0" applyFont="1" applyAlignment="1">
      <alignment horizontal="center"/>
    </xf>
    <xf numFmtId="0" fontId="40" fillId="0" borderId="0" xfId="0" applyFont="1" applyBorder="1" applyAlignment="1">
      <alignment horizontal="left"/>
    </xf>
    <xf numFmtId="0" fontId="39" fillId="0" borderId="10" xfId="0" applyFont="1" applyBorder="1"/>
    <xf numFmtId="0" fontId="39" fillId="0" borderId="10" xfId="0" applyFont="1" applyBorder="1" applyAlignment="1">
      <alignment horizontal="center"/>
    </xf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 wrapText="1"/>
    </xf>
    <xf numFmtId="0" fontId="39" fillId="0" borderId="1" xfId="0" applyFont="1" applyBorder="1" applyAlignment="1">
      <alignment wrapText="1"/>
    </xf>
    <xf numFmtId="0" fontId="39" fillId="0" borderId="3" xfId="0" applyNumberFormat="1" applyFont="1" applyBorder="1" applyAlignment="1">
      <alignment wrapText="1"/>
    </xf>
    <xf numFmtId="0" fontId="39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39" fillId="0" borderId="0" xfId="0" applyFont="1" applyBorder="1" applyAlignment="1">
      <alignment horizontal="right"/>
    </xf>
    <xf numFmtId="0" fontId="41" fillId="0" borderId="0" xfId="0" applyFont="1"/>
    <xf numFmtId="0" fontId="39" fillId="0" borderId="2" xfId="0" applyFont="1" applyBorder="1" applyAlignment="1">
      <alignment vertical="center"/>
    </xf>
    <xf numFmtId="0" fontId="36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49" fontId="42" fillId="0" borderId="1" xfId="0" applyNumberFormat="1" applyFont="1" applyBorder="1" applyAlignment="1">
      <alignment horizontal="left" indent="1"/>
    </xf>
    <xf numFmtId="49" fontId="42" fillId="0" borderId="0" xfId="0" applyNumberFormat="1" applyFont="1" applyBorder="1" applyAlignment="1">
      <alignment horizontal="center"/>
    </xf>
    <xf numFmtId="0" fontId="39" fillId="0" borderId="0" xfId="0" applyFont="1" applyAlignment="1"/>
    <xf numFmtId="0" fontId="39" fillId="0" borderId="0" xfId="0" applyFont="1" applyBorder="1" applyAlignment="1"/>
    <xf numFmtId="1" fontId="9" fillId="0" borderId="0" xfId="0" applyNumberFormat="1" applyFont="1" applyBorder="1" applyAlignment="1">
      <alignment wrapText="1"/>
    </xf>
    <xf numFmtId="1" fontId="9" fillId="0" borderId="1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1" xfId="0" applyFont="1" applyBorder="1" applyAlignment="1">
      <alignment wrapText="1"/>
    </xf>
    <xf numFmtId="0" fontId="22" fillId="0" borderId="0" xfId="0" applyFont="1"/>
    <xf numFmtId="1" fontId="24" fillId="0" borderId="1" xfId="0" applyNumberFormat="1" applyFont="1" applyBorder="1"/>
    <xf numFmtId="1" fontId="6" fillId="0" borderId="1" xfId="0" applyNumberFormat="1" applyFont="1" applyBorder="1" applyAlignment="1">
      <alignment horizontal="left" indent="1"/>
    </xf>
    <xf numFmtId="1" fontId="24" fillId="0" borderId="0" xfId="0" applyNumberFormat="1" applyFont="1" applyBorder="1" applyAlignment="1">
      <alignment horizontal="centerContinuous" vertical="center"/>
    </xf>
    <xf numFmtId="1" fontId="24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/>
    </xf>
    <xf numFmtId="1" fontId="6" fillId="0" borderId="0" xfId="0" applyNumberFormat="1" applyFont="1"/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5" fillId="0" borderId="1" xfId="0" applyFont="1" applyBorder="1" applyAlignment="1"/>
    <xf numFmtId="1" fontId="6" fillId="0" borderId="0" xfId="0" applyNumberFormat="1" applyFont="1" applyAlignment="1"/>
    <xf numFmtId="0" fontId="9" fillId="0" borderId="1" xfId="0" applyFont="1" applyBorder="1" applyAlignment="1">
      <alignment wrapText="1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9" fillId="0" borderId="0" xfId="0" applyFont="1" applyAlignment="1">
      <alignment vertical="top"/>
    </xf>
    <xf numFmtId="0" fontId="39" fillId="0" borderId="0" xfId="7" applyFont="1" applyAlignment="1">
      <alignment horizontal="right"/>
    </xf>
    <xf numFmtId="1" fontId="39" fillId="0" borderId="0" xfId="0" applyNumberFormat="1" applyFont="1"/>
    <xf numFmtId="0" fontId="9" fillId="0" borderId="0" xfId="0" applyFont="1" applyAlignment="1"/>
    <xf numFmtId="1" fontId="15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1" fontId="14" fillId="0" borderId="4" xfId="0" applyNumberFormat="1" applyFont="1" applyBorder="1" applyAlignment="1">
      <alignment horizontal="center" vertical="center"/>
    </xf>
    <xf numFmtId="0" fontId="39" fillId="0" borderId="2" xfId="0" applyFont="1" applyFill="1" applyBorder="1" applyAlignment="1">
      <alignment wrapText="1"/>
    </xf>
    <xf numFmtId="0" fontId="43" fillId="0" borderId="4" xfId="0" applyFont="1" applyFill="1" applyBorder="1" applyAlignment="1">
      <alignment horizontal="center" vertical="center"/>
    </xf>
    <xf numFmtId="0" fontId="43" fillId="0" borderId="3" xfId="0" applyFont="1" applyBorder="1" applyAlignment="1">
      <alignment wrapText="1"/>
    </xf>
    <xf numFmtId="1" fontId="43" fillId="0" borderId="0" xfId="0" applyNumberFormat="1" applyFont="1" applyBorder="1" applyAlignment="1">
      <alignment horizontal="right"/>
    </xf>
    <xf numFmtId="0" fontId="43" fillId="0" borderId="1" xfId="0" applyFont="1" applyBorder="1" applyAlignment="1">
      <alignment wrapText="1"/>
    </xf>
    <xf numFmtId="1" fontId="43" fillId="0" borderId="0" xfId="0" applyNumberFormat="1" applyFont="1" applyBorder="1" applyAlignment="1">
      <alignment horizontal="right" wrapText="1"/>
    </xf>
    <xf numFmtId="0" fontId="43" fillId="0" borderId="1" xfId="0" applyFont="1" applyBorder="1" applyAlignment="1">
      <alignment horizontal="left" wrapText="1" indent="1"/>
    </xf>
    <xf numFmtId="0" fontId="43" fillId="0" borderId="1" xfId="0" applyFont="1" applyBorder="1" applyAlignment="1">
      <alignment horizontal="left" wrapText="1" indent="3"/>
    </xf>
    <xf numFmtId="0" fontId="39" fillId="0" borderId="2" xfId="0" applyFont="1" applyFill="1" applyBorder="1" applyAlignment="1">
      <alignment vertical="center" wrapText="1"/>
    </xf>
    <xf numFmtId="0" fontId="9" fillId="0" borderId="0" xfId="0" applyFont="1" applyFill="1" applyBorder="1"/>
    <xf numFmtId="0" fontId="9" fillId="0" borderId="0" xfId="0" applyFont="1" applyBorder="1" applyAlignment="1"/>
    <xf numFmtId="49" fontId="14" fillId="0" borderId="4" xfId="0" applyNumberFormat="1" applyFont="1" applyBorder="1" applyAlignment="1">
      <alignment horizontal="center" vertical="center"/>
    </xf>
    <xf numFmtId="49" fontId="42" fillId="0" borderId="4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left" wrapText="1"/>
    </xf>
    <xf numFmtId="1" fontId="15" fillId="0" borderId="1" xfId="0" applyNumberFormat="1" applyFont="1" applyBorder="1" applyAlignment="1">
      <alignment horizontal="left"/>
    </xf>
    <xf numFmtId="1" fontId="15" fillId="0" borderId="1" xfId="0" applyNumberFormat="1" applyFont="1" applyBorder="1" applyAlignment="1">
      <alignment horizontal="left" wrapText="1"/>
    </xf>
    <xf numFmtId="1" fontId="14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49" fontId="42" fillId="0" borderId="6" xfId="0" applyNumberFormat="1" applyFont="1" applyBorder="1" applyAlignment="1">
      <alignment horizontal="center" vertical="center"/>
    </xf>
    <xf numFmtId="0" fontId="43" fillId="0" borderId="3" xfId="0" applyFont="1" applyFill="1" applyBorder="1" applyAlignment="1">
      <alignment wrapText="1"/>
    </xf>
    <xf numFmtId="0" fontId="43" fillId="0" borderId="1" xfId="0" applyFont="1" applyFill="1" applyBorder="1" applyAlignment="1">
      <alignment wrapText="1"/>
    </xf>
    <xf numFmtId="0" fontId="43" fillId="0" borderId="1" xfId="0" applyFont="1" applyFill="1" applyBorder="1" applyAlignment="1">
      <alignment horizontal="left" wrapText="1" indent="1"/>
    </xf>
    <xf numFmtId="1" fontId="14" fillId="0" borderId="2" xfId="0" applyNumberFormat="1" applyFont="1" applyBorder="1" applyAlignment="1">
      <alignment horizontal="left" vertical="center" wrapText="1"/>
    </xf>
    <xf numFmtId="1" fontId="11" fillId="0" borderId="3" xfId="0" applyNumberFormat="1" applyFont="1" applyBorder="1" applyAlignment="1">
      <alignment horizontal="left" wrapText="1"/>
    </xf>
    <xf numFmtId="1" fontId="9" fillId="0" borderId="0" xfId="0" applyNumberFormat="1" applyFont="1" applyBorder="1" applyAlignment="1">
      <alignment horizontal="right" wrapText="1"/>
    </xf>
    <xf numFmtId="1" fontId="9" fillId="0" borderId="0" xfId="0" applyNumberFormat="1" applyFont="1" applyFill="1" applyBorder="1" applyAlignment="1">
      <alignment horizontal="right" wrapText="1"/>
    </xf>
    <xf numFmtId="1" fontId="11" fillId="0" borderId="1" xfId="0" applyNumberFormat="1" applyFont="1" applyBorder="1" applyAlignment="1">
      <alignment horizontal="left" wrapText="1"/>
    </xf>
    <xf numFmtId="1" fontId="9" fillId="0" borderId="0" xfId="0" applyNumberFormat="1" applyFont="1" applyBorder="1" applyAlignment="1"/>
    <xf numFmtId="1" fontId="9" fillId="0" borderId="0" xfId="0" applyNumberFormat="1" applyFont="1" applyFill="1" applyBorder="1" applyAlignment="1"/>
    <xf numFmtId="1" fontId="14" fillId="0" borderId="0" xfId="0" applyNumberFormat="1" applyFont="1" applyFill="1"/>
    <xf numFmtId="1" fontId="38" fillId="0" borderId="11" xfId="0" applyNumberFormat="1" applyFont="1" applyFill="1" applyBorder="1" applyAlignment="1">
      <alignment horizontal="center" vertical="center"/>
    </xf>
    <xf numFmtId="0" fontId="29" fillId="0" borderId="0" xfId="0" applyFont="1" applyBorder="1"/>
    <xf numFmtId="0" fontId="29" fillId="0" borderId="0" xfId="0" applyFont="1" applyFill="1" applyBorder="1"/>
    <xf numFmtId="1" fontId="14" fillId="0" borderId="0" xfId="0" applyNumberFormat="1" applyFont="1" applyFill="1" applyAlignment="1">
      <alignment horizontal="right"/>
    </xf>
    <xf numFmtId="1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Border="1"/>
    <xf numFmtId="1" fontId="14" fillId="0" borderId="0" xfId="0" applyNumberFormat="1" applyFont="1" applyBorder="1" applyAlignment="1"/>
    <xf numFmtId="49" fontId="14" fillId="0" borderId="1" xfId="0" applyNumberFormat="1" applyFont="1" applyFill="1" applyBorder="1" applyAlignment="1">
      <alignment horizontal="left" indent="1"/>
    </xf>
    <xf numFmtId="1" fontId="24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indent="1"/>
    </xf>
    <xf numFmtId="1" fontId="5" fillId="0" borderId="1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1" fontId="9" fillId="0" borderId="0" xfId="0" applyNumberFormat="1" applyFont="1" applyFill="1" applyAlignment="1">
      <alignment horizontal="right"/>
    </xf>
    <xf numFmtId="1" fontId="9" fillId="0" borderId="0" xfId="0" applyNumberFormat="1" applyFont="1" applyFill="1" applyAlignment="1">
      <alignment horizontal="right" wrapText="1"/>
    </xf>
    <xf numFmtId="0" fontId="39" fillId="0" borderId="2" xfId="0" applyFont="1" applyFill="1" applyBorder="1" applyAlignment="1">
      <alignment wrapText="1"/>
    </xf>
    <xf numFmtId="0" fontId="43" fillId="0" borderId="4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wrapText="1"/>
    </xf>
    <xf numFmtId="0" fontId="39" fillId="0" borderId="1" xfId="0" applyFont="1" applyFill="1" applyBorder="1" applyAlignment="1">
      <alignment wrapText="1"/>
    </xf>
    <xf numFmtId="0" fontId="39" fillId="0" borderId="1" xfId="0" applyFont="1" applyFill="1" applyBorder="1" applyAlignment="1">
      <alignment horizontal="left" wrapText="1" indent="2"/>
    </xf>
    <xf numFmtId="0" fontId="39" fillId="0" borderId="1" xfId="0" applyFont="1" applyFill="1" applyBorder="1" applyAlignment="1">
      <alignment horizontal="left" wrapText="1" indent="4"/>
    </xf>
    <xf numFmtId="0" fontId="44" fillId="0" borderId="0" xfId="0" applyFont="1" applyBorder="1"/>
    <xf numFmtId="0" fontId="0" fillId="0" borderId="0" xfId="0" applyBorder="1"/>
    <xf numFmtId="0" fontId="39" fillId="0" borderId="6" xfId="0" applyFont="1" applyBorder="1" applyAlignment="1">
      <alignment horizontal="center" vertical="center" wrapText="1"/>
    </xf>
    <xf numFmtId="0" fontId="39" fillId="0" borderId="5" xfId="0" applyNumberFormat="1" applyFont="1" applyBorder="1" applyAlignment="1">
      <alignment horizontal="center" vertical="center" wrapText="1"/>
    </xf>
    <xf numFmtId="0" fontId="39" fillId="0" borderId="7" xfId="0" applyNumberFormat="1" applyFont="1" applyBorder="1" applyAlignment="1">
      <alignment horizontal="center" vertical="center" wrapText="1"/>
    </xf>
    <xf numFmtId="1" fontId="11" fillId="0" borderId="0" xfId="0" applyNumberFormat="1" applyFont="1" applyFill="1" applyBorder="1"/>
    <xf numFmtId="0" fontId="39" fillId="0" borderId="0" xfId="0" applyFont="1" applyFill="1" applyBorder="1"/>
    <xf numFmtId="0" fontId="39" fillId="0" borderId="5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40" fillId="0" borderId="3" xfId="0" applyNumberFormat="1" applyFont="1" applyFill="1" applyBorder="1" applyAlignment="1"/>
    <xf numFmtId="0" fontId="39" fillId="0" borderId="0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right" wrapText="1"/>
    </xf>
    <xf numFmtId="0" fontId="39" fillId="0" borderId="1" xfId="0" applyFont="1" applyFill="1" applyBorder="1" applyAlignment="1"/>
    <xf numFmtId="0" fontId="40" fillId="0" borderId="1" xfId="0" applyFont="1" applyFill="1" applyBorder="1" applyAlignment="1"/>
    <xf numFmtId="0" fontId="45" fillId="0" borderId="0" xfId="0" applyFont="1" applyFill="1" applyBorder="1"/>
    <xf numFmtId="0" fontId="45" fillId="0" borderId="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/>
    </xf>
    <xf numFmtId="1" fontId="39" fillId="0" borderId="0" xfId="0" applyNumberFormat="1" applyFont="1" applyFill="1" applyBorder="1" applyAlignment="1">
      <alignment horizontal="right" wrapText="1"/>
    </xf>
    <xf numFmtId="0" fontId="45" fillId="0" borderId="1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9" fillId="0" borderId="0" xfId="12" applyFont="1" applyFill="1" applyBorder="1" applyAlignment="1">
      <alignment horizontal="right" wrapText="1"/>
    </xf>
    <xf numFmtId="0" fontId="9" fillId="0" borderId="0" xfId="12" applyFont="1" applyBorder="1" applyAlignment="1">
      <alignment horizontal="right"/>
    </xf>
    <xf numFmtId="0" fontId="32" fillId="0" borderId="0" xfId="1" applyFont="1" applyAlignment="1" applyProtection="1"/>
    <xf numFmtId="49" fontId="14" fillId="0" borderId="0" xfId="0" applyNumberFormat="1" applyFont="1" applyFill="1" applyBorder="1" applyAlignment="1">
      <alignment horizontal="left" indent="1"/>
    </xf>
    <xf numFmtId="164" fontId="39" fillId="0" borderId="0" xfId="0" applyNumberFormat="1" applyFont="1"/>
    <xf numFmtId="164" fontId="43" fillId="0" borderId="0" xfId="0" applyNumberFormat="1" applyFont="1" applyAlignment="1">
      <alignment horizontal="right"/>
    </xf>
    <xf numFmtId="164" fontId="43" fillId="0" borderId="0" xfId="0" applyNumberFormat="1" applyFont="1" applyAlignment="1">
      <alignment horizontal="right" indent="1"/>
    </xf>
    <xf numFmtId="0" fontId="39" fillId="0" borderId="0" xfId="0" applyFont="1" applyAlignment="1">
      <alignment horizontal="right" vertical="center"/>
    </xf>
    <xf numFmtId="0" fontId="39" fillId="0" borderId="0" xfId="8" applyFont="1"/>
    <xf numFmtId="0" fontId="39" fillId="0" borderId="0" xfId="8" applyFont="1" applyAlignment="1">
      <alignment horizontal="right"/>
    </xf>
    <xf numFmtId="0" fontId="46" fillId="0" borderId="0" xfId="0" applyFont="1"/>
    <xf numFmtId="164" fontId="39" fillId="0" borderId="0" xfId="0" applyNumberFormat="1" applyFont="1" applyBorder="1"/>
    <xf numFmtId="164" fontId="43" fillId="0" borderId="0" xfId="0" applyNumberFormat="1" applyFont="1" applyBorder="1" applyAlignment="1">
      <alignment horizontal="right"/>
    </xf>
    <xf numFmtId="0" fontId="14" fillId="0" borderId="0" xfId="0" applyFont="1" applyBorder="1"/>
    <xf numFmtId="1" fontId="14" fillId="0" borderId="4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1" fontId="14" fillId="0" borderId="13" xfId="0" applyNumberFormat="1" applyFont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1" fontId="38" fillId="0" borderId="4" xfId="0" applyNumberFormat="1" applyFont="1" applyFill="1" applyBorder="1" applyAlignment="1">
      <alignment horizontal="center" vertical="center" wrapText="1"/>
    </xf>
    <xf numFmtId="1" fontId="38" fillId="0" borderId="6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6" xfId="1" applyNumberFormat="1" applyFont="1" applyBorder="1" applyAlignment="1" applyProtection="1">
      <alignment horizontal="center" vertical="center" wrapText="1"/>
    </xf>
    <xf numFmtId="0" fontId="14" fillId="0" borderId="14" xfId="1" applyNumberFormat="1" applyFont="1" applyBorder="1" applyAlignment="1" applyProtection="1">
      <alignment horizontal="center" vertical="center" wrapText="1"/>
    </xf>
    <xf numFmtId="1" fontId="22" fillId="0" borderId="0" xfId="0" applyNumberFormat="1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1" fontId="14" fillId="0" borderId="5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" fontId="16" fillId="0" borderId="13" xfId="1" applyNumberFormat="1" applyFont="1" applyBorder="1" applyAlignment="1" applyProtection="1">
      <alignment horizontal="center" vertical="center"/>
    </xf>
    <xf numFmtId="1" fontId="16" fillId="0" borderId="1" xfId="1" applyNumberFormat="1" applyFont="1" applyBorder="1" applyAlignment="1" applyProtection="1">
      <alignment horizontal="center" vertical="center"/>
    </xf>
    <xf numFmtId="1" fontId="16" fillId="0" borderId="12" xfId="1" applyNumberFormat="1" applyFont="1" applyBorder="1" applyAlignment="1" applyProtection="1">
      <alignment horizontal="center" vertical="center"/>
    </xf>
    <xf numFmtId="1" fontId="14" fillId="0" borderId="14" xfId="0" applyNumberFormat="1" applyFont="1" applyBorder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1" fontId="16" fillId="0" borderId="18" xfId="0" applyNumberFormat="1" applyFont="1" applyBorder="1" applyAlignment="1">
      <alignment horizontal="center" vertical="center" wrapText="1"/>
    </xf>
    <xf numFmtId="1" fontId="16" fillId="0" borderId="19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top" wrapText="1"/>
    </xf>
    <xf numFmtId="0" fontId="39" fillId="0" borderId="2" xfId="0" applyFont="1" applyBorder="1" applyAlignment="1">
      <alignment horizontal="center" wrapText="1"/>
    </xf>
    <xf numFmtId="0" fontId="39" fillId="0" borderId="18" xfId="0" applyFont="1" applyBorder="1" applyAlignment="1">
      <alignment horizont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</cellXfs>
  <cellStyles count="13">
    <cellStyle name="Hyperlink" xfId="1" builtinId="8" customBuiltin="1"/>
    <cellStyle name="Normal" xfId="0" builtinId="0"/>
    <cellStyle name="Normal 2" xfId="2"/>
    <cellStyle name="Normal 2 2" xfId="3"/>
    <cellStyle name="Normal 3" xfId="4"/>
    <cellStyle name="Normal 3 2" xfId="5"/>
    <cellStyle name="Normal 3 3" xfId="6"/>
    <cellStyle name="Normal 4" xfId="7"/>
    <cellStyle name="Normal 4 2" xfId="8"/>
    <cellStyle name="Normal 5" xfId="9"/>
    <cellStyle name="Normal 6" xfId="10"/>
    <cellStyle name="Normal 7" xfId="11"/>
    <cellStyle name="Normal_Sheet4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13" Type="http://schemas.openxmlformats.org/officeDocument/2006/relationships/printerSettings" Target="../printerSettings/printerSettings127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12" Type="http://schemas.openxmlformats.org/officeDocument/2006/relationships/printerSettings" Target="../printerSettings/printerSettings126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11" Type="http://schemas.openxmlformats.org/officeDocument/2006/relationships/printerSettings" Target="../printerSettings/printerSettings125.bin"/><Relationship Id="rId5" Type="http://schemas.openxmlformats.org/officeDocument/2006/relationships/printerSettings" Target="../printerSettings/printerSettings119.bin"/><Relationship Id="rId10" Type="http://schemas.openxmlformats.org/officeDocument/2006/relationships/printerSettings" Target="../printerSettings/printerSettings124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5.bin"/><Relationship Id="rId13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0.bin"/><Relationship Id="rId7" Type="http://schemas.openxmlformats.org/officeDocument/2006/relationships/printerSettings" Target="../printerSettings/printerSettings134.bin"/><Relationship Id="rId12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29.bin"/><Relationship Id="rId1" Type="http://schemas.openxmlformats.org/officeDocument/2006/relationships/printerSettings" Target="../printerSettings/printerSettings128.bin"/><Relationship Id="rId6" Type="http://schemas.openxmlformats.org/officeDocument/2006/relationships/printerSettings" Target="../printerSettings/printerSettings133.bin"/><Relationship Id="rId11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2.bin"/><Relationship Id="rId10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1.bin"/><Relationship Id="rId9" Type="http://schemas.openxmlformats.org/officeDocument/2006/relationships/printerSettings" Target="../printerSettings/printerSettings13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13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12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11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1.bin"/><Relationship Id="rId13" Type="http://schemas.openxmlformats.org/officeDocument/2006/relationships/printerSettings" Target="../printerSettings/printerSettings166.bin"/><Relationship Id="rId3" Type="http://schemas.openxmlformats.org/officeDocument/2006/relationships/printerSettings" Target="../printerSettings/printerSettings156.bin"/><Relationship Id="rId7" Type="http://schemas.openxmlformats.org/officeDocument/2006/relationships/printerSettings" Target="../printerSettings/printerSettings160.bin"/><Relationship Id="rId12" Type="http://schemas.openxmlformats.org/officeDocument/2006/relationships/printerSettings" Target="../printerSettings/printerSettings165.bin"/><Relationship Id="rId2" Type="http://schemas.openxmlformats.org/officeDocument/2006/relationships/printerSettings" Target="../printerSettings/printerSettings155.bin"/><Relationship Id="rId1" Type="http://schemas.openxmlformats.org/officeDocument/2006/relationships/printerSettings" Target="../printerSettings/printerSettings154.bin"/><Relationship Id="rId6" Type="http://schemas.openxmlformats.org/officeDocument/2006/relationships/printerSettings" Target="../printerSettings/printerSettings159.bin"/><Relationship Id="rId11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58.bin"/><Relationship Id="rId10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57.bin"/><Relationship Id="rId9" Type="http://schemas.openxmlformats.org/officeDocument/2006/relationships/printerSettings" Target="../printerSettings/printerSettings16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4.bin"/><Relationship Id="rId13" Type="http://schemas.openxmlformats.org/officeDocument/2006/relationships/printerSettings" Target="../printerSettings/printerSettings179.bin"/><Relationship Id="rId3" Type="http://schemas.openxmlformats.org/officeDocument/2006/relationships/printerSettings" Target="../printerSettings/printerSettings169.bin"/><Relationship Id="rId7" Type="http://schemas.openxmlformats.org/officeDocument/2006/relationships/printerSettings" Target="../printerSettings/printerSettings173.bin"/><Relationship Id="rId12" Type="http://schemas.openxmlformats.org/officeDocument/2006/relationships/printerSettings" Target="../printerSettings/printerSettings178.bin"/><Relationship Id="rId2" Type="http://schemas.openxmlformats.org/officeDocument/2006/relationships/printerSettings" Target="../printerSettings/printerSettings168.bin"/><Relationship Id="rId1" Type="http://schemas.openxmlformats.org/officeDocument/2006/relationships/printerSettings" Target="../printerSettings/printerSettings167.bin"/><Relationship Id="rId6" Type="http://schemas.openxmlformats.org/officeDocument/2006/relationships/printerSettings" Target="../printerSettings/printerSettings172.bin"/><Relationship Id="rId11" Type="http://schemas.openxmlformats.org/officeDocument/2006/relationships/printerSettings" Target="../printerSettings/printerSettings177.bin"/><Relationship Id="rId5" Type="http://schemas.openxmlformats.org/officeDocument/2006/relationships/printerSettings" Target="../printerSettings/printerSettings171.bin"/><Relationship Id="rId10" Type="http://schemas.openxmlformats.org/officeDocument/2006/relationships/printerSettings" Target="../printerSettings/printerSettings176.bin"/><Relationship Id="rId4" Type="http://schemas.openxmlformats.org/officeDocument/2006/relationships/printerSettings" Target="../printerSettings/printerSettings170.bin"/><Relationship Id="rId9" Type="http://schemas.openxmlformats.org/officeDocument/2006/relationships/printerSettings" Target="../printerSettings/printerSettings17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7.bin"/><Relationship Id="rId3" Type="http://schemas.openxmlformats.org/officeDocument/2006/relationships/printerSettings" Target="../printerSettings/printerSettings182.bin"/><Relationship Id="rId7" Type="http://schemas.openxmlformats.org/officeDocument/2006/relationships/printerSettings" Target="../printerSettings/printerSettings186.bin"/><Relationship Id="rId2" Type="http://schemas.openxmlformats.org/officeDocument/2006/relationships/printerSettings" Target="../printerSettings/printerSettings181.bin"/><Relationship Id="rId1" Type="http://schemas.openxmlformats.org/officeDocument/2006/relationships/printerSettings" Target="../printerSettings/printerSettings180.bin"/><Relationship Id="rId6" Type="http://schemas.openxmlformats.org/officeDocument/2006/relationships/printerSettings" Target="../printerSettings/printerSettings185.bin"/><Relationship Id="rId5" Type="http://schemas.openxmlformats.org/officeDocument/2006/relationships/printerSettings" Target="../printerSettings/printerSettings184.bin"/><Relationship Id="rId4" Type="http://schemas.openxmlformats.org/officeDocument/2006/relationships/printerSettings" Target="../printerSettings/printerSettings18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9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3.bin"/><Relationship Id="rId13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98.bin"/><Relationship Id="rId7" Type="http://schemas.openxmlformats.org/officeDocument/2006/relationships/printerSettings" Target="../printerSettings/printerSettings202.bin"/><Relationship Id="rId12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11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0.bin"/><Relationship Id="rId10" Type="http://schemas.openxmlformats.org/officeDocument/2006/relationships/printerSettings" Target="../printerSettings/printerSettings205.bin"/><Relationship Id="rId4" Type="http://schemas.openxmlformats.org/officeDocument/2006/relationships/printerSettings" Target="../printerSettings/printerSettings199.bin"/><Relationship Id="rId9" Type="http://schemas.openxmlformats.org/officeDocument/2006/relationships/printerSettings" Target="../printerSettings/printerSettings20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6.bin"/><Relationship Id="rId13" Type="http://schemas.openxmlformats.org/officeDocument/2006/relationships/printerSettings" Target="../printerSettings/printerSettings221.bin"/><Relationship Id="rId3" Type="http://schemas.openxmlformats.org/officeDocument/2006/relationships/printerSettings" Target="../printerSettings/printerSettings211.bin"/><Relationship Id="rId7" Type="http://schemas.openxmlformats.org/officeDocument/2006/relationships/printerSettings" Target="../printerSettings/printerSettings215.bin"/><Relationship Id="rId12" Type="http://schemas.openxmlformats.org/officeDocument/2006/relationships/printerSettings" Target="../printerSettings/printerSettings220.bin"/><Relationship Id="rId2" Type="http://schemas.openxmlformats.org/officeDocument/2006/relationships/printerSettings" Target="../printerSettings/printerSettings210.bin"/><Relationship Id="rId1" Type="http://schemas.openxmlformats.org/officeDocument/2006/relationships/printerSettings" Target="../printerSettings/printerSettings209.bin"/><Relationship Id="rId6" Type="http://schemas.openxmlformats.org/officeDocument/2006/relationships/printerSettings" Target="../printerSettings/printerSettings214.bin"/><Relationship Id="rId11" Type="http://schemas.openxmlformats.org/officeDocument/2006/relationships/printerSettings" Target="../printerSettings/printerSettings219.bin"/><Relationship Id="rId5" Type="http://schemas.openxmlformats.org/officeDocument/2006/relationships/printerSettings" Target="../printerSettings/printerSettings213.bin"/><Relationship Id="rId10" Type="http://schemas.openxmlformats.org/officeDocument/2006/relationships/printerSettings" Target="../printerSettings/printerSettings218.bin"/><Relationship Id="rId4" Type="http://schemas.openxmlformats.org/officeDocument/2006/relationships/printerSettings" Target="../printerSettings/printerSettings212.bin"/><Relationship Id="rId9" Type="http://schemas.openxmlformats.org/officeDocument/2006/relationships/printerSettings" Target="../printerSettings/printerSettings217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9.bin"/><Relationship Id="rId3" Type="http://schemas.openxmlformats.org/officeDocument/2006/relationships/printerSettings" Target="../printerSettings/printerSettings224.bin"/><Relationship Id="rId7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23.bin"/><Relationship Id="rId1" Type="http://schemas.openxmlformats.org/officeDocument/2006/relationships/printerSettings" Target="../printerSettings/printerSettings222.bin"/><Relationship Id="rId6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13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12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1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7.bin"/><Relationship Id="rId13" Type="http://schemas.openxmlformats.org/officeDocument/2006/relationships/printerSettings" Target="../printerSettings/printerSettings242.bin"/><Relationship Id="rId3" Type="http://schemas.openxmlformats.org/officeDocument/2006/relationships/printerSettings" Target="../printerSettings/printerSettings232.bin"/><Relationship Id="rId7" Type="http://schemas.openxmlformats.org/officeDocument/2006/relationships/printerSettings" Target="../printerSettings/printerSettings236.bin"/><Relationship Id="rId12" Type="http://schemas.openxmlformats.org/officeDocument/2006/relationships/printerSettings" Target="../printerSettings/printerSettings241.bin"/><Relationship Id="rId2" Type="http://schemas.openxmlformats.org/officeDocument/2006/relationships/printerSettings" Target="../printerSettings/printerSettings231.bin"/><Relationship Id="rId1" Type="http://schemas.openxmlformats.org/officeDocument/2006/relationships/printerSettings" Target="../printerSettings/printerSettings230.bin"/><Relationship Id="rId6" Type="http://schemas.openxmlformats.org/officeDocument/2006/relationships/printerSettings" Target="../printerSettings/printerSettings235.bin"/><Relationship Id="rId11" Type="http://schemas.openxmlformats.org/officeDocument/2006/relationships/printerSettings" Target="../printerSettings/printerSettings240.bin"/><Relationship Id="rId5" Type="http://schemas.openxmlformats.org/officeDocument/2006/relationships/printerSettings" Target="../printerSettings/printerSettings234.bin"/><Relationship Id="rId10" Type="http://schemas.openxmlformats.org/officeDocument/2006/relationships/printerSettings" Target="../printerSettings/printerSettings239.bin"/><Relationship Id="rId4" Type="http://schemas.openxmlformats.org/officeDocument/2006/relationships/printerSettings" Target="../printerSettings/printerSettings233.bin"/><Relationship Id="rId9" Type="http://schemas.openxmlformats.org/officeDocument/2006/relationships/printerSettings" Target="../printerSettings/printerSettings23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5.bin"/><Relationship Id="rId2" Type="http://schemas.openxmlformats.org/officeDocument/2006/relationships/printerSettings" Target="../printerSettings/printerSettings244.bin"/><Relationship Id="rId1" Type="http://schemas.openxmlformats.org/officeDocument/2006/relationships/printerSettings" Target="../printerSettings/printerSettings243.bin"/><Relationship Id="rId6" Type="http://schemas.openxmlformats.org/officeDocument/2006/relationships/printerSettings" Target="../printerSettings/printerSettings248.bin"/><Relationship Id="rId5" Type="http://schemas.openxmlformats.org/officeDocument/2006/relationships/printerSettings" Target="../printerSettings/printerSettings247.bin"/><Relationship Id="rId4" Type="http://schemas.openxmlformats.org/officeDocument/2006/relationships/printerSettings" Target="../printerSettings/printerSettings24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1.bin"/><Relationship Id="rId2" Type="http://schemas.openxmlformats.org/officeDocument/2006/relationships/printerSettings" Target="../printerSettings/printerSettings250.bin"/><Relationship Id="rId1" Type="http://schemas.openxmlformats.org/officeDocument/2006/relationships/printerSettings" Target="../printerSettings/printerSettings249.bin"/><Relationship Id="rId6" Type="http://schemas.openxmlformats.org/officeDocument/2006/relationships/printerSettings" Target="../printerSettings/printerSettings254.bin"/><Relationship Id="rId5" Type="http://schemas.openxmlformats.org/officeDocument/2006/relationships/printerSettings" Target="../printerSettings/printerSettings253.bin"/><Relationship Id="rId4" Type="http://schemas.openxmlformats.org/officeDocument/2006/relationships/printerSettings" Target="../printerSettings/printerSettings25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7.bin"/><Relationship Id="rId2" Type="http://schemas.openxmlformats.org/officeDocument/2006/relationships/printerSettings" Target="../printerSettings/printerSettings256.bin"/><Relationship Id="rId1" Type="http://schemas.openxmlformats.org/officeDocument/2006/relationships/printerSettings" Target="../printerSettings/printerSettings255.bin"/><Relationship Id="rId6" Type="http://schemas.openxmlformats.org/officeDocument/2006/relationships/printerSettings" Target="../printerSettings/printerSettings260.bin"/><Relationship Id="rId5" Type="http://schemas.openxmlformats.org/officeDocument/2006/relationships/printerSettings" Target="../printerSettings/printerSettings259.bin"/><Relationship Id="rId4" Type="http://schemas.openxmlformats.org/officeDocument/2006/relationships/printerSettings" Target="../printerSettings/printerSettings258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3.bin"/><Relationship Id="rId2" Type="http://schemas.openxmlformats.org/officeDocument/2006/relationships/printerSettings" Target="../printerSettings/printerSettings262.bin"/><Relationship Id="rId1" Type="http://schemas.openxmlformats.org/officeDocument/2006/relationships/printerSettings" Target="../printerSettings/printerSettings261.bin"/><Relationship Id="rId6" Type="http://schemas.openxmlformats.org/officeDocument/2006/relationships/printerSettings" Target="../printerSettings/printerSettings266.bin"/><Relationship Id="rId5" Type="http://schemas.openxmlformats.org/officeDocument/2006/relationships/printerSettings" Target="../printerSettings/printerSettings265.bin"/><Relationship Id="rId4" Type="http://schemas.openxmlformats.org/officeDocument/2006/relationships/printerSettings" Target="../printerSettings/printerSettings26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9.bin"/><Relationship Id="rId2" Type="http://schemas.openxmlformats.org/officeDocument/2006/relationships/printerSettings" Target="../printerSettings/printerSettings268.bin"/><Relationship Id="rId1" Type="http://schemas.openxmlformats.org/officeDocument/2006/relationships/printerSettings" Target="../printerSettings/printerSettings267.bin"/><Relationship Id="rId6" Type="http://schemas.openxmlformats.org/officeDocument/2006/relationships/printerSettings" Target="../printerSettings/printerSettings272.bin"/><Relationship Id="rId5" Type="http://schemas.openxmlformats.org/officeDocument/2006/relationships/printerSettings" Target="../printerSettings/printerSettings271.bin"/><Relationship Id="rId4" Type="http://schemas.openxmlformats.org/officeDocument/2006/relationships/printerSettings" Target="../printerSettings/printerSettings270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0.bin"/><Relationship Id="rId13" Type="http://schemas.openxmlformats.org/officeDocument/2006/relationships/printerSettings" Target="../printerSettings/printerSettings285.bin"/><Relationship Id="rId3" Type="http://schemas.openxmlformats.org/officeDocument/2006/relationships/printerSettings" Target="../printerSettings/printerSettings275.bin"/><Relationship Id="rId7" Type="http://schemas.openxmlformats.org/officeDocument/2006/relationships/printerSettings" Target="../printerSettings/printerSettings279.bin"/><Relationship Id="rId12" Type="http://schemas.openxmlformats.org/officeDocument/2006/relationships/printerSettings" Target="../printerSettings/printerSettings284.bin"/><Relationship Id="rId2" Type="http://schemas.openxmlformats.org/officeDocument/2006/relationships/printerSettings" Target="../printerSettings/printerSettings274.bin"/><Relationship Id="rId1" Type="http://schemas.openxmlformats.org/officeDocument/2006/relationships/printerSettings" Target="../printerSettings/printerSettings273.bin"/><Relationship Id="rId6" Type="http://schemas.openxmlformats.org/officeDocument/2006/relationships/printerSettings" Target="../printerSettings/printerSettings278.bin"/><Relationship Id="rId11" Type="http://schemas.openxmlformats.org/officeDocument/2006/relationships/printerSettings" Target="../printerSettings/printerSettings283.bin"/><Relationship Id="rId5" Type="http://schemas.openxmlformats.org/officeDocument/2006/relationships/printerSettings" Target="../printerSettings/printerSettings277.bin"/><Relationship Id="rId10" Type="http://schemas.openxmlformats.org/officeDocument/2006/relationships/printerSettings" Target="../printerSettings/printerSettings282.bin"/><Relationship Id="rId4" Type="http://schemas.openxmlformats.org/officeDocument/2006/relationships/printerSettings" Target="../printerSettings/printerSettings276.bin"/><Relationship Id="rId9" Type="http://schemas.openxmlformats.org/officeDocument/2006/relationships/printerSettings" Target="../printerSettings/printerSettings281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3.bin"/><Relationship Id="rId13" Type="http://schemas.openxmlformats.org/officeDocument/2006/relationships/printerSettings" Target="../printerSettings/printerSettings298.bin"/><Relationship Id="rId3" Type="http://schemas.openxmlformats.org/officeDocument/2006/relationships/printerSettings" Target="../printerSettings/printerSettings288.bin"/><Relationship Id="rId7" Type="http://schemas.openxmlformats.org/officeDocument/2006/relationships/printerSettings" Target="../printerSettings/printerSettings292.bin"/><Relationship Id="rId12" Type="http://schemas.openxmlformats.org/officeDocument/2006/relationships/printerSettings" Target="../printerSettings/printerSettings297.bin"/><Relationship Id="rId2" Type="http://schemas.openxmlformats.org/officeDocument/2006/relationships/printerSettings" Target="../printerSettings/printerSettings287.bin"/><Relationship Id="rId1" Type="http://schemas.openxmlformats.org/officeDocument/2006/relationships/printerSettings" Target="../printerSettings/printerSettings286.bin"/><Relationship Id="rId6" Type="http://schemas.openxmlformats.org/officeDocument/2006/relationships/printerSettings" Target="../printerSettings/printerSettings291.bin"/><Relationship Id="rId11" Type="http://schemas.openxmlformats.org/officeDocument/2006/relationships/printerSettings" Target="../printerSettings/printerSettings296.bin"/><Relationship Id="rId5" Type="http://schemas.openxmlformats.org/officeDocument/2006/relationships/printerSettings" Target="../printerSettings/printerSettings290.bin"/><Relationship Id="rId10" Type="http://schemas.openxmlformats.org/officeDocument/2006/relationships/printerSettings" Target="../printerSettings/printerSettings295.bin"/><Relationship Id="rId4" Type="http://schemas.openxmlformats.org/officeDocument/2006/relationships/printerSettings" Target="../printerSettings/printerSettings289.bin"/><Relationship Id="rId9" Type="http://schemas.openxmlformats.org/officeDocument/2006/relationships/printerSettings" Target="../printerSettings/printerSettings294.bin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6.bin"/><Relationship Id="rId13" Type="http://schemas.openxmlformats.org/officeDocument/2006/relationships/printerSettings" Target="../printerSettings/printerSettings311.bin"/><Relationship Id="rId3" Type="http://schemas.openxmlformats.org/officeDocument/2006/relationships/printerSettings" Target="../printerSettings/printerSettings301.bin"/><Relationship Id="rId7" Type="http://schemas.openxmlformats.org/officeDocument/2006/relationships/printerSettings" Target="../printerSettings/printerSettings305.bin"/><Relationship Id="rId12" Type="http://schemas.openxmlformats.org/officeDocument/2006/relationships/printerSettings" Target="../printerSettings/printerSettings310.bin"/><Relationship Id="rId2" Type="http://schemas.openxmlformats.org/officeDocument/2006/relationships/printerSettings" Target="../printerSettings/printerSettings300.bin"/><Relationship Id="rId1" Type="http://schemas.openxmlformats.org/officeDocument/2006/relationships/printerSettings" Target="../printerSettings/printerSettings299.bin"/><Relationship Id="rId6" Type="http://schemas.openxmlformats.org/officeDocument/2006/relationships/printerSettings" Target="../printerSettings/printerSettings304.bin"/><Relationship Id="rId11" Type="http://schemas.openxmlformats.org/officeDocument/2006/relationships/printerSettings" Target="../printerSettings/printerSettings309.bin"/><Relationship Id="rId5" Type="http://schemas.openxmlformats.org/officeDocument/2006/relationships/printerSettings" Target="../printerSettings/printerSettings303.bin"/><Relationship Id="rId10" Type="http://schemas.openxmlformats.org/officeDocument/2006/relationships/printerSettings" Target="../printerSettings/printerSettings308.bin"/><Relationship Id="rId4" Type="http://schemas.openxmlformats.org/officeDocument/2006/relationships/printerSettings" Target="../printerSettings/printerSettings302.bin"/><Relationship Id="rId9" Type="http://schemas.openxmlformats.org/officeDocument/2006/relationships/printerSettings" Target="../printerSettings/printerSettings307.bin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9.bin"/><Relationship Id="rId13" Type="http://schemas.openxmlformats.org/officeDocument/2006/relationships/printerSettings" Target="../printerSettings/printerSettings324.bin"/><Relationship Id="rId3" Type="http://schemas.openxmlformats.org/officeDocument/2006/relationships/printerSettings" Target="../printerSettings/printerSettings314.bin"/><Relationship Id="rId7" Type="http://schemas.openxmlformats.org/officeDocument/2006/relationships/printerSettings" Target="../printerSettings/printerSettings318.bin"/><Relationship Id="rId12" Type="http://schemas.openxmlformats.org/officeDocument/2006/relationships/printerSettings" Target="../printerSettings/printerSettings323.bin"/><Relationship Id="rId2" Type="http://schemas.openxmlformats.org/officeDocument/2006/relationships/printerSettings" Target="../printerSettings/printerSettings313.bin"/><Relationship Id="rId1" Type="http://schemas.openxmlformats.org/officeDocument/2006/relationships/printerSettings" Target="../printerSettings/printerSettings312.bin"/><Relationship Id="rId6" Type="http://schemas.openxmlformats.org/officeDocument/2006/relationships/printerSettings" Target="../printerSettings/printerSettings317.bin"/><Relationship Id="rId11" Type="http://schemas.openxmlformats.org/officeDocument/2006/relationships/printerSettings" Target="../printerSettings/printerSettings322.bin"/><Relationship Id="rId5" Type="http://schemas.openxmlformats.org/officeDocument/2006/relationships/printerSettings" Target="../printerSettings/printerSettings316.bin"/><Relationship Id="rId10" Type="http://schemas.openxmlformats.org/officeDocument/2006/relationships/printerSettings" Target="../printerSettings/printerSettings321.bin"/><Relationship Id="rId4" Type="http://schemas.openxmlformats.org/officeDocument/2006/relationships/printerSettings" Target="../printerSettings/printerSettings315.bin"/><Relationship Id="rId9" Type="http://schemas.openxmlformats.org/officeDocument/2006/relationships/printerSettings" Target="../printerSettings/printerSettings3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13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12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2.bin"/><Relationship Id="rId13" Type="http://schemas.openxmlformats.org/officeDocument/2006/relationships/printerSettings" Target="../printerSettings/printerSettings337.bin"/><Relationship Id="rId3" Type="http://schemas.openxmlformats.org/officeDocument/2006/relationships/printerSettings" Target="../printerSettings/printerSettings327.bin"/><Relationship Id="rId7" Type="http://schemas.openxmlformats.org/officeDocument/2006/relationships/printerSettings" Target="../printerSettings/printerSettings331.bin"/><Relationship Id="rId12" Type="http://schemas.openxmlformats.org/officeDocument/2006/relationships/printerSettings" Target="../printerSettings/printerSettings336.bin"/><Relationship Id="rId2" Type="http://schemas.openxmlformats.org/officeDocument/2006/relationships/printerSettings" Target="../printerSettings/printerSettings326.bin"/><Relationship Id="rId1" Type="http://schemas.openxmlformats.org/officeDocument/2006/relationships/printerSettings" Target="../printerSettings/printerSettings325.bin"/><Relationship Id="rId6" Type="http://schemas.openxmlformats.org/officeDocument/2006/relationships/printerSettings" Target="../printerSettings/printerSettings330.bin"/><Relationship Id="rId11" Type="http://schemas.openxmlformats.org/officeDocument/2006/relationships/printerSettings" Target="../printerSettings/printerSettings335.bin"/><Relationship Id="rId5" Type="http://schemas.openxmlformats.org/officeDocument/2006/relationships/printerSettings" Target="../printerSettings/printerSettings329.bin"/><Relationship Id="rId10" Type="http://schemas.openxmlformats.org/officeDocument/2006/relationships/printerSettings" Target="../printerSettings/printerSettings334.bin"/><Relationship Id="rId4" Type="http://schemas.openxmlformats.org/officeDocument/2006/relationships/printerSettings" Target="../printerSettings/printerSettings328.bin"/><Relationship Id="rId9" Type="http://schemas.openxmlformats.org/officeDocument/2006/relationships/printerSettings" Target="../printerSettings/printerSettings333.bin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5.bin"/><Relationship Id="rId13" Type="http://schemas.openxmlformats.org/officeDocument/2006/relationships/printerSettings" Target="../printerSettings/printerSettings350.bin"/><Relationship Id="rId3" Type="http://schemas.openxmlformats.org/officeDocument/2006/relationships/printerSettings" Target="../printerSettings/printerSettings340.bin"/><Relationship Id="rId7" Type="http://schemas.openxmlformats.org/officeDocument/2006/relationships/printerSettings" Target="../printerSettings/printerSettings344.bin"/><Relationship Id="rId12" Type="http://schemas.openxmlformats.org/officeDocument/2006/relationships/printerSettings" Target="../printerSettings/printerSettings349.bin"/><Relationship Id="rId2" Type="http://schemas.openxmlformats.org/officeDocument/2006/relationships/printerSettings" Target="../printerSettings/printerSettings339.bin"/><Relationship Id="rId1" Type="http://schemas.openxmlformats.org/officeDocument/2006/relationships/printerSettings" Target="../printerSettings/printerSettings338.bin"/><Relationship Id="rId6" Type="http://schemas.openxmlformats.org/officeDocument/2006/relationships/printerSettings" Target="../printerSettings/printerSettings343.bin"/><Relationship Id="rId11" Type="http://schemas.openxmlformats.org/officeDocument/2006/relationships/printerSettings" Target="../printerSettings/printerSettings348.bin"/><Relationship Id="rId5" Type="http://schemas.openxmlformats.org/officeDocument/2006/relationships/printerSettings" Target="../printerSettings/printerSettings342.bin"/><Relationship Id="rId10" Type="http://schemas.openxmlformats.org/officeDocument/2006/relationships/printerSettings" Target="../printerSettings/printerSettings347.bin"/><Relationship Id="rId4" Type="http://schemas.openxmlformats.org/officeDocument/2006/relationships/printerSettings" Target="../printerSettings/printerSettings341.bin"/><Relationship Id="rId9" Type="http://schemas.openxmlformats.org/officeDocument/2006/relationships/printerSettings" Target="../printerSettings/printerSettings346.bin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8.bin"/><Relationship Id="rId13" Type="http://schemas.openxmlformats.org/officeDocument/2006/relationships/printerSettings" Target="../printerSettings/printerSettings363.bin"/><Relationship Id="rId3" Type="http://schemas.openxmlformats.org/officeDocument/2006/relationships/printerSettings" Target="../printerSettings/printerSettings353.bin"/><Relationship Id="rId7" Type="http://schemas.openxmlformats.org/officeDocument/2006/relationships/printerSettings" Target="../printerSettings/printerSettings357.bin"/><Relationship Id="rId12" Type="http://schemas.openxmlformats.org/officeDocument/2006/relationships/printerSettings" Target="../printerSettings/printerSettings362.bin"/><Relationship Id="rId2" Type="http://schemas.openxmlformats.org/officeDocument/2006/relationships/printerSettings" Target="../printerSettings/printerSettings352.bin"/><Relationship Id="rId1" Type="http://schemas.openxmlformats.org/officeDocument/2006/relationships/printerSettings" Target="../printerSettings/printerSettings351.bin"/><Relationship Id="rId6" Type="http://schemas.openxmlformats.org/officeDocument/2006/relationships/printerSettings" Target="../printerSettings/printerSettings356.bin"/><Relationship Id="rId11" Type="http://schemas.openxmlformats.org/officeDocument/2006/relationships/printerSettings" Target="../printerSettings/printerSettings361.bin"/><Relationship Id="rId5" Type="http://schemas.openxmlformats.org/officeDocument/2006/relationships/printerSettings" Target="../printerSettings/printerSettings355.bin"/><Relationship Id="rId10" Type="http://schemas.openxmlformats.org/officeDocument/2006/relationships/printerSettings" Target="../printerSettings/printerSettings360.bin"/><Relationship Id="rId4" Type="http://schemas.openxmlformats.org/officeDocument/2006/relationships/printerSettings" Target="../printerSettings/printerSettings354.bin"/><Relationship Id="rId9" Type="http://schemas.openxmlformats.org/officeDocument/2006/relationships/printerSettings" Target="../printerSettings/printerSettings35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13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7.bin"/><Relationship Id="rId13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12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1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4.bin"/><Relationship Id="rId10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3.bin"/><Relationship Id="rId9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0.bin"/><Relationship Id="rId13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65.bin"/><Relationship Id="rId7" Type="http://schemas.openxmlformats.org/officeDocument/2006/relationships/printerSettings" Target="../printerSettings/printerSettings69.bin"/><Relationship Id="rId12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6" Type="http://schemas.openxmlformats.org/officeDocument/2006/relationships/printerSettings" Target="../printerSettings/printerSettings68.bin"/><Relationship Id="rId1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67.bin"/><Relationship Id="rId10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66.bin"/><Relationship Id="rId9" Type="http://schemas.openxmlformats.org/officeDocument/2006/relationships/printerSettings" Target="../printerSettings/printerSettings7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13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12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13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12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11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06.bin"/><Relationship Id="rId10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05.bin"/><Relationship Id="rId9" Type="http://schemas.openxmlformats.org/officeDocument/2006/relationships/printerSettings" Target="../printerSettings/printerSettings1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33"/>
  <sheetViews>
    <sheetView tabSelected="1" workbookViewId="0"/>
  </sheetViews>
  <sheetFormatPr defaultRowHeight="15"/>
  <cols>
    <col min="1" max="1" width="127" style="108" customWidth="1"/>
    <col min="2" max="17" width="7.7109375" style="108" customWidth="1"/>
    <col min="18" max="16384" width="9.140625" style="108"/>
  </cols>
  <sheetData>
    <row r="1" spans="1:1" ht="18.75" customHeight="1">
      <c r="A1" s="1" t="s">
        <v>255</v>
      </c>
    </row>
    <row r="2" spans="1:1" ht="15.95" customHeight="1">
      <c r="A2" s="232" t="str">
        <f>HYPERLINK("#'24.1.LAT'!A1",'24.1.LAT'!$A$1)</f>
        <v>24.1. Upisana djeca, učenici i studenti prema nivoima obrazovanja na početku školske godine</v>
      </c>
    </row>
    <row r="3" spans="1:1" ht="15.95" customHeight="1">
      <c r="A3" s="232" t="str">
        <f>HYPERLINK("#'24.2.LAT'!A1",'24.2.LAT'!$A$1)</f>
        <v xml:space="preserve">24.2. Učenici i studenti koji su završili osnovnu ili srednju školu odnosno diplomirali na visokoškolskoj ustanovi </v>
      </c>
    </row>
    <row r="4" spans="1:1" ht="15.95" customHeight="1">
      <c r="A4" s="232" t="str">
        <f>HYPERLINK("#'24.3.LAT'!A1",'24.3.LAT'!$A$1)</f>
        <v xml:space="preserve">24.3. Broj predškolskih ustanova, djece i zaposlenih u predškolskim ustanovama </v>
      </c>
    </row>
    <row r="5" spans="1:1" ht="15.95" customHeight="1">
      <c r="A5" s="232" t="str">
        <f>HYPERLINK("#'24.4.LAT'!A1",'24.4.LAT'!$A$1)</f>
        <v xml:space="preserve">24.4. Broj vaspitnih grupa i djece u predškolskom obrazovanju prema uzrastu </v>
      </c>
    </row>
    <row r="6" spans="1:1" ht="15.95" customHeight="1">
      <c r="A6" s="232" t="s">
        <v>256</v>
      </c>
    </row>
    <row r="7" spans="1:1" ht="15.95" customHeight="1">
      <c r="A7" s="232" t="str">
        <f>HYPERLINK("#'24.6.LAT'!A1",'24.6.LAT'!$A$1)</f>
        <v>24.6. Broj nižih muzičkih škola, učenika po polu i nastavno osoblje po polu na početku školske godine</v>
      </c>
    </row>
    <row r="8" spans="1:1" ht="15.95" customHeight="1">
      <c r="A8" s="232" t="str">
        <f>HYPERLINK("#'24.7.LAT'!A1",'24.7.LAT'!$A$1)</f>
        <v>24.7. Srednje škole, odjeljenja, učenici po polu, nivoima i nastavno osoblje na početku školske godine</v>
      </c>
    </row>
    <row r="9" spans="1:1" ht="15.95" customHeight="1">
      <c r="A9" s="232" t="str">
        <f>HYPERLINK("#'24.8.LAT'!A1",'24.8.LAT'!$A$1)</f>
        <v>24.8. Učenici srednjih škola po poljima obrazovanja, početak i kraj školske 2014/2015. godine</v>
      </c>
    </row>
    <row r="10" spans="1:1" ht="15.95" customHeight="1">
      <c r="A10" s="232" t="str">
        <f>HYPERLINK("#'24.9.LAT'!A1",'24.9.LAT'!$A$1)</f>
        <v xml:space="preserve">24.9. Visokoškolske ustanove </v>
      </c>
    </row>
    <row r="11" spans="1:1" ht="15.95" customHeight="1">
      <c r="A11" s="232" t="str">
        <f>HYPERLINK("#'24.10.LAT'!A1",'24.10.LAT'!$A$1)</f>
        <v>24.10. Upisani studenti i nastavno osoblje po visokoškolskim ustanovama</v>
      </c>
    </row>
    <row r="12" spans="1:1" ht="15.95" customHeight="1">
      <c r="A12" s="232" t="str">
        <f>HYPERLINK("#'24.11.LAT'!A1",'24.11.LAT'!$A$1)</f>
        <v>24.11. Upisani studenti po godinama studija i apsolventi</v>
      </c>
    </row>
    <row r="13" spans="1:1" ht="15.95" customHeight="1">
      <c r="A13" s="232" t="str">
        <f>HYPERLINK("#'24.12.LAT'!A1",'24.12.LAT'!$A$1)</f>
        <v>24.12. Upisani studenti po starosti, polu, načinu studiranja, godini studija i starosti u školskoj 2014/2015. godini</v>
      </c>
    </row>
    <row r="14" spans="1:1" ht="15.95" customHeight="1">
      <c r="A14" s="232" t="str">
        <f>HYPERLINK("#'24.13.LAT'!A1",'24.13.LAT'!$A$1)</f>
        <v xml:space="preserve">24.13. Upisani studenti prema naučnoj oblasti </v>
      </c>
    </row>
    <row r="15" spans="1:1" ht="15.95" customHeight="1">
      <c r="A15" s="232" t="str">
        <f>HYPERLINK("#'24.14.LAT'!A1",'24.14.LAT'!$A$1)</f>
        <v>24.14. Upisani studenti prema polu i oblasti obrazovanja</v>
      </c>
    </row>
    <row r="16" spans="1:1" ht="15.95" customHeight="1">
      <c r="A16" s="232" t="str">
        <f>HYPERLINK("#'24.15.LAT'!A1",'24.15.LAT'!$A$1)</f>
        <v>24.15. Upisani studenti prema načinu finansiranja i oblasti obrazovanja u školskoj 2014/2015. godini</v>
      </c>
    </row>
    <row r="17" spans="1:1" ht="15.95" customHeight="1">
      <c r="A17" s="232" t="str">
        <f>HYPERLINK("#'24.16.LAT'!A1",'24.16.LAT'!$A$1)</f>
        <v>24.16. Upisani studenti prema obliku svojine visokoškolske ustanove</v>
      </c>
    </row>
    <row r="18" spans="1:1" ht="15.95" customHeight="1">
      <c r="A18" s="232" t="str">
        <f>HYPERLINK("#'24.17.LAT'!A1",'24.17.LAT'!$A$1)</f>
        <v xml:space="preserve">24.17. Diplomirani studenti prema naučnoj oblasti </v>
      </c>
    </row>
    <row r="19" spans="1:1" ht="15.95" customHeight="1">
      <c r="A19" s="232" t="str">
        <f>HYPERLINK("#'24.18.LAT'!A1",'24.18.LAT'!$A$1)</f>
        <v>24.18. Diplomirani studenti prema polu i oblasti obrazovanja</v>
      </c>
    </row>
    <row r="20" spans="1:1" ht="15.95" customHeight="1">
      <c r="A20" s="232" t="str">
        <f>HYPERLINK("#'24.19.LAT'!A1",'24.19.LAT'!$A$1)</f>
        <v>24.19. Diplomirani studenti prema obliku svojine visokoškolske ustanove</v>
      </c>
    </row>
    <row r="21" spans="1:1" ht="15.95" customHeight="1">
      <c r="A21" s="232" t="str">
        <f>HYPERLINK("#'24.20.LAT'!A1",'24.20.LAT'!$A$1)</f>
        <v>24.20. Upisani na magistarske, master i specijalističke studije i doktoranti – osobe u postupku sticanja zvanja doktora nauka</v>
      </c>
    </row>
    <row r="22" spans="1:1" ht="15.95" customHeight="1">
      <c r="A22" s="232" t="str">
        <f>HYPERLINK("#'24.21.LAT'!A1",'24.21.LAT'!$A$1)</f>
        <v>24.21. Upisani na magistarske, master i specijalističke studije po visokoškolskim ustanovama</v>
      </c>
    </row>
    <row r="23" spans="1:1" ht="15.95" customHeight="1">
      <c r="A23" s="232" t="str">
        <f>HYPERLINK("#'24.22.LAT'!A1",'24.22.LAT'!$A$1)</f>
        <v>24.22. Upisani na doktorske studije i prijavljene doktorske disertacije po visokoškolskim ustanovama</v>
      </c>
    </row>
    <row r="24" spans="1:1" ht="15.95" customHeight="1">
      <c r="A24" s="232" t="str">
        <f>HYPERLINK("#'24.23.LAT'!A1",'24.23.LAT'!$A$1)</f>
        <v>24.23. Upisani na magistarske, master i specijalističke studije prema polu i godinama starosti u školskoj 2014/2015. godini</v>
      </c>
    </row>
    <row r="25" spans="1:1" ht="15.95" customHeight="1">
      <c r="A25" s="232" t="str">
        <f>HYPERLINK("#'24.24.LAT'!A1",'24.24.LAT'!$A$1)</f>
        <v>24.24. Doktoranti prema polu i godinama starosti u školskoj 2014/2015. godini</v>
      </c>
    </row>
    <row r="26" spans="1:1" ht="15.95" customHeight="1">
      <c r="A26" s="232" t="str">
        <f>HYPERLINK("#'24.25.LAT'!A1",'24.25.LAT'!$A$1)</f>
        <v xml:space="preserve">24.25. Magistri nauka, masteri, specijalisti i doktori nauka </v>
      </c>
    </row>
    <row r="27" spans="1:1" ht="15.95" customHeight="1">
      <c r="A27" s="232" t="str">
        <f>HYPERLINK("#'24.26.LAT'!A1",'24.26.LAT'!$A$1)</f>
        <v>24.26. Magistri nauka, masteri, specijalisti i doktori nauka prema naučnoj oblasti, 2015.</v>
      </c>
    </row>
    <row r="28" spans="1:1" ht="15.95" customHeight="1">
      <c r="A28" s="232" t="str">
        <f>HYPERLINK("#'24.27.LAT'!A1",'24.27.LAT'!$A$1)</f>
        <v>24.27. Nastavno osoblje prema obliku svojine visokoškolske ustanove</v>
      </c>
    </row>
    <row r="29" spans="1:1" ht="15.95" customHeight="1">
      <c r="A29" s="232" t="str">
        <f>HYPERLINK("#'24.28.LAT'!A1",'24.28.LAT'!$A$1)</f>
        <v>24.28. Domovi učenika i studentski domovi, korisnici po polu i vrsti škole koju pohađaju</v>
      </c>
    </row>
    <row r="30" spans="1:1" ht="15.95" customHeight="1">
      <c r="A30" s="232" t="str">
        <f>HYPERLINK("#'24.29.LAT'!A1",'24.29.LAT'!$A$1)</f>
        <v>24.29. Domovi učenika, korisnici po polu i vrsti škole koju pohađaju</v>
      </c>
    </row>
    <row r="31" spans="1:1" ht="15.95" customHeight="1">
      <c r="A31" s="232" t="str">
        <f>HYPERLINK("#'24.30.LAT'!A1",'24.30.LAT'!$A$1)</f>
        <v>24.30. Studentski domovi, korisnici po polu i vrsti škole koju pohađaju</v>
      </c>
    </row>
    <row r="32" spans="1:1" ht="15.95" customHeight="1">
      <c r="A32" s="232" t="str">
        <f>HYPERLINK("#'24.31.LAT'!A1",'24.31.LAT'!$A$1)</f>
        <v xml:space="preserve">24.31. Zaposleni u domovima učenika i studentskim domovima </v>
      </c>
    </row>
    <row r="33" ht="8.25" customHeight="1"/>
  </sheetData>
  <customSheetViews>
    <customSheetView guid="{8B2CB98E-AEFB-40EF-A7BC-C1216A86C213}">
      <selection activeCell="A29" sqref="A29"/>
      <pageMargins left="0.7" right="0.7" top="0.75" bottom="0.75" header="0.3" footer="0.3"/>
      <pageSetup paperSize="9" orientation="landscape" r:id="rId1"/>
      <headerFooter>
        <oddFooter>&amp;L&amp;"Arial,Regular"&amp;8Statistički godišnjak Republike Srpske 2013&amp;C&amp;"Arial,Regular"&amp;8Str. &amp;P od &amp;N</oddFooter>
      </headerFooter>
    </customSheetView>
    <customSheetView guid="{394FCDA9-B4F8-4660-ABEB-E047C94418D5}">
      <selection activeCell="A21" sqref="A21"/>
      <pageMargins left="0.7" right="0.7" top="0.75" bottom="0.75" header="0.3" footer="0.3"/>
      <pageSetup paperSize="9" orientation="landscape" r:id="rId2"/>
      <headerFooter>
        <oddFooter>&amp;L&amp;"Arial,Regular"&amp;8Statistički godišnjak Republike Srpske 2013&amp;C&amp;"Arial,Regular"&amp;8Str. &amp;P od &amp;N</oddFooter>
      </headerFooter>
    </customSheetView>
    <customSheetView guid="{78BB77CA-D0F6-45D7-9215-A1F9DF4B1E1C}" showPageBreaks="1"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Footer>&amp;L&amp;"Arial,Regular"&amp;8Statistički godišnjak Republike Srpske 2016&amp;C&amp;"Arial,Regular"&amp;8Str. &amp;P od &amp;N</oddFooter>
      </headerFooter>
    </customSheetView>
    <customSheetView guid="{F2715F1B-E1E2-409D-96D4-E60E50886816}">
      <selection activeCell="A24" sqref="A24"/>
      <pageMargins left="0.7" right="0.7" top="0.75" bottom="0.75" header="0.3" footer="0.3"/>
      <pageSetup paperSize="9" orientation="landscape" r:id="rId4"/>
      <headerFooter>
        <oddFooter>&amp;L&amp;"Arial,Regular"&amp;8Statistički godišnjak Republike Srpske 2013&amp;C&amp;"Arial,Regular"&amp;8Str. &amp;P od &amp;N</oddFooter>
      </headerFooter>
    </customSheetView>
    <customSheetView guid="{18FA948D-93DD-4F17-90D2-74F13085F3B0}">
      <selection activeCell="A2" sqref="A2"/>
      <pageMargins left="0.7" right="0.7" top="0.75" bottom="0.75" header="0.3" footer="0.3"/>
      <pageSetup paperSize="0" orientation="portrait" horizontalDpi="0" verticalDpi="0" copies="0" r:id="rId5"/>
      <headerFooter>
        <oddFooter>&amp;L&amp;"Arial,Regular"&amp;8Statistički godišnjak Republike Srpske 2013&amp;C&amp;"Arial,Regular"&amp;8Str. &amp;P od &amp;N</oddFooter>
      </headerFooter>
    </customSheetView>
    <customSheetView guid="{6A1BDF1B-D2B3-4A53-B4B1-90E7BCBA1E11}">
      <selection activeCell="A2" sqref="A2"/>
      <pageMargins left="0.7" right="0.7" top="0.75" bottom="0.75" header="0.3" footer="0.3"/>
      <pageSetup paperSize="0" orientation="portrait" horizontalDpi="0" verticalDpi="0" copies="0" r:id="rId6"/>
      <headerFooter>
        <oddFooter>&amp;L&amp;"Arial,Regular"&amp;8Statistički godišnjak Republike Srpske 2013&amp;C&amp;"Arial,Regular"&amp;8Str. &amp;P od &amp;N</oddFooter>
      </headerFooter>
    </customSheetView>
    <customSheetView guid="{F9D82844-4139-468A-8466-F145CA6FC21C}">
      <selection activeCell="A2" sqref="A2"/>
      <pageMargins left="0.7" right="0.7" top="0.75" bottom="0.75" header="0.3" footer="0.3"/>
      <pageSetup paperSize="9" orientation="landscape" r:id="rId7"/>
      <headerFooter>
        <oddFooter>&amp;L&amp;"Arial,Regular"&amp;8Statistički godišnjak Republike Srpske 2013&amp;C&amp;"Arial,Regular"&amp;8Str. &amp;P od &amp;N</oddFooter>
      </headerFooter>
    </customSheetView>
    <customSheetView guid="{BDC7B9A6-4F90-401F-A3E5-E1674ACEBA0B}">
      <selection activeCell="A21" sqref="A21"/>
      <pageMargins left="0.7" right="0.7" top="0.75" bottom="0.75" header="0.3" footer="0.3"/>
      <pageSetup paperSize="9" orientation="landscape" r:id="rId8"/>
      <headerFooter>
        <oddFooter>&amp;L&amp;"Arial,Regular"&amp;8Statistički godišnjak Republike Srpske 2013&amp;C&amp;"Arial,Regular"&amp;8Str. &amp;P od &amp;N</oddFooter>
      </headerFooter>
    </customSheetView>
    <customSheetView guid="{288FA62F-58E0-458A-BFB3-4CEDEB65DD1E}">
      <pageMargins left="0.7" right="0.7" top="0.75" bottom="0.75" header="0.3" footer="0.3"/>
      <pageSetup paperSize="9" orientation="landscape" r:id="rId9"/>
      <headerFooter>
        <oddFooter>&amp;L&amp;"Arial,Regular"&amp;8Statistički godišnjak Republike Srpske 2013&amp;C&amp;"Arial,Regular"&amp;8Str. &amp;P od &amp;N</oddFooter>
      </headerFooter>
    </customSheetView>
  </customSheetViews>
  <pageMargins left="0.70866141732283472" right="0.70866141732283472" top="0.55118110236220474" bottom="0.55118110236220474" header="0.31496062992125984" footer="0.31496062992125984"/>
  <pageSetup paperSize="9" orientation="landscape" r:id="rId10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2"/>
  <dimension ref="A1:L14"/>
  <sheetViews>
    <sheetView zoomScale="130" zoomScaleNormal="120" workbookViewId="0">
      <pane ySplit="5" topLeftCell="A6" activePane="bottomLeft" state="frozen"/>
      <selection pane="bottomLeft" activeCell="K9" sqref="K9:K12"/>
    </sheetView>
  </sheetViews>
  <sheetFormatPr defaultRowHeight="12"/>
  <cols>
    <col min="1" max="1" width="27.28515625" style="2" customWidth="1"/>
    <col min="2" max="5" width="10.85546875" style="2" customWidth="1"/>
    <col min="6" max="6" width="10.85546875" style="4" customWidth="1"/>
    <col min="7" max="11" width="10.85546875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14" t="s">
        <v>219</v>
      </c>
      <c r="B1" s="2"/>
      <c r="C1" s="2"/>
      <c r="D1" s="2"/>
      <c r="E1" s="2"/>
      <c r="F1" s="2"/>
      <c r="G1" s="2"/>
      <c r="H1" s="2"/>
      <c r="I1" s="2"/>
      <c r="J1" s="2"/>
    </row>
    <row r="2" spans="1:12" ht="12.75" thickBot="1">
      <c r="A2" s="7"/>
      <c r="F2" s="2"/>
      <c r="K2" s="5" t="s">
        <v>37</v>
      </c>
      <c r="L2" s="2"/>
    </row>
    <row r="3" spans="1:12" ht="26.25" customHeight="1" thickTop="1">
      <c r="A3" s="201"/>
      <c r="B3" s="202" t="s">
        <v>9</v>
      </c>
      <c r="C3" s="202" t="s">
        <v>234</v>
      </c>
      <c r="D3" s="202" t="s">
        <v>11</v>
      </c>
      <c r="E3" s="202" t="s">
        <v>12</v>
      </c>
      <c r="F3" s="202" t="s">
        <v>133</v>
      </c>
      <c r="G3" s="202" t="s">
        <v>139</v>
      </c>
      <c r="H3" s="202" t="s">
        <v>156</v>
      </c>
      <c r="I3" s="202" t="s">
        <v>162</v>
      </c>
      <c r="J3" s="203" t="s">
        <v>179</v>
      </c>
      <c r="K3" s="203" t="s">
        <v>257</v>
      </c>
    </row>
    <row r="4" spans="1:12" ht="15" customHeight="1">
      <c r="A4" s="204" t="s">
        <v>74</v>
      </c>
      <c r="B4" s="78">
        <v>64</v>
      </c>
      <c r="C4" s="78">
        <v>21</v>
      </c>
      <c r="D4" s="78">
        <v>25</v>
      </c>
      <c r="E4" s="78">
        <v>24</v>
      </c>
      <c r="F4" s="78">
        <v>26</v>
      </c>
      <c r="G4" s="78">
        <v>24</v>
      </c>
      <c r="H4" s="78">
        <v>24</v>
      </c>
      <c r="I4" s="78">
        <v>22</v>
      </c>
      <c r="J4" s="78">
        <v>21</v>
      </c>
      <c r="K4" s="78">
        <v>20</v>
      </c>
    </row>
    <row r="5" spans="1:12" ht="15" customHeight="1">
      <c r="A5" s="205" t="s">
        <v>75</v>
      </c>
      <c r="B5" s="78">
        <v>27421</v>
      </c>
      <c r="C5" s="78">
        <v>32969</v>
      </c>
      <c r="D5" s="78">
        <v>35099</v>
      </c>
      <c r="E5" s="78">
        <v>41246</v>
      </c>
      <c r="F5" s="78">
        <v>43928</v>
      </c>
      <c r="G5" s="78">
        <v>45966</v>
      </c>
      <c r="H5" s="78">
        <v>46547</v>
      </c>
      <c r="I5" s="78">
        <v>44720</v>
      </c>
      <c r="J5" s="78">
        <v>41988</v>
      </c>
      <c r="K5" s="78">
        <v>39735</v>
      </c>
    </row>
    <row r="6" spans="1:12" ht="15" customHeight="1">
      <c r="A6" s="206" t="s">
        <v>72</v>
      </c>
      <c r="B6" s="78">
        <v>15289</v>
      </c>
      <c r="C6" s="78">
        <v>18115</v>
      </c>
      <c r="D6" s="78">
        <v>19321</v>
      </c>
      <c r="E6" s="78">
        <v>23358</v>
      </c>
      <c r="F6" s="78">
        <v>24799</v>
      </c>
      <c r="G6" s="78">
        <v>25594</v>
      </c>
      <c r="H6" s="78">
        <v>25827</v>
      </c>
      <c r="I6" s="78">
        <v>24588</v>
      </c>
      <c r="J6" s="78">
        <v>23327</v>
      </c>
      <c r="K6" s="78">
        <v>22202</v>
      </c>
    </row>
    <row r="7" spans="1:12" ht="15" customHeight="1">
      <c r="A7" s="206" t="s">
        <v>102</v>
      </c>
      <c r="B7" s="78">
        <v>19920</v>
      </c>
      <c r="C7" s="78">
        <v>22191</v>
      </c>
      <c r="D7" s="78">
        <v>26568</v>
      </c>
      <c r="E7" s="78">
        <v>34647</v>
      </c>
      <c r="F7" s="78">
        <v>38327</v>
      </c>
      <c r="G7" s="78">
        <v>40861</v>
      </c>
      <c r="H7" s="78">
        <v>40404</v>
      </c>
      <c r="I7" s="78">
        <v>38960</v>
      </c>
      <c r="J7" s="78">
        <v>37342</v>
      </c>
      <c r="K7" s="78">
        <v>35210</v>
      </c>
    </row>
    <row r="8" spans="1:12" ht="15" customHeight="1">
      <c r="A8" s="207" t="s">
        <v>72</v>
      </c>
      <c r="B8" s="78">
        <v>11326</v>
      </c>
      <c r="C8" s="78">
        <v>12585</v>
      </c>
      <c r="D8" s="78">
        <v>14976</v>
      </c>
      <c r="E8" s="78">
        <v>19769</v>
      </c>
      <c r="F8" s="78">
        <v>21688</v>
      </c>
      <c r="G8" s="78">
        <v>22964</v>
      </c>
      <c r="H8" s="78">
        <v>22696</v>
      </c>
      <c r="I8" s="78">
        <v>21610</v>
      </c>
      <c r="J8" s="78">
        <v>20835</v>
      </c>
      <c r="K8" s="78">
        <v>19771</v>
      </c>
    </row>
    <row r="9" spans="1:12" ht="15" customHeight="1">
      <c r="A9" s="205" t="s">
        <v>76</v>
      </c>
      <c r="B9" s="78">
        <v>1537</v>
      </c>
      <c r="C9" s="78">
        <v>1576</v>
      </c>
      <c r="D9" s="78">
        <v>1512</v>
      </c>
      <c r="E9" s="78">
        <v>1383</v>
      </c>
      <c r="F9" s="78">
        <v>1479</v>
      </c>
      <c r="G9" s="78">
        <v>1566</v>
      </c>
      <c r="H9" s="78">
        <v>1616</v>
      </c>
      <c r="I9" s="78">
        <v>1674</v>
      </c>
      <c r="J9" s="78">
        <v>1761</v>
      </c>
      <c r="K9" s="78">
        <v>1784</v>
      </c>
    </row>
    <row r="10" spans="1:12" ht="15" customHeight="1">
      <c r="A10" s="206" t="s">
        <v>209</v>
      </c>
      <c r="B10" s="78">
        <v>688</v>
      </c>
      <c r="C10" s="78">
        <v>769</v>
      </c>
      <c r="D10" s="78">
        <v>757</v>
      </c>
      <c r="E10" s="78">
        <v>715</v>
      </c>
      <c r="F10" s="78">
        <v>853</v>
      </c>
      <c r="G10" s="78">
        <v>875</v>
      </c>
      <c r="H10" s="78">
        <v>968</v>
      </c>
      <c r="I10" s="78">
        <v>1009</v>
      </c>
      <c r="J10" s="78">
        <v>1085</v>
      </c>
      <c r="K10" s="78">
        <v>1036</v>
      </c>
    </row>
    <row r="11" spans="1:12" ht="15" customHeight="1">
      <c r="A11" s="205" t="s">
        <v>77</v>
      </c>
      <c r="B11" s="78">
        <v>1066</v>
      </c>
      <c r="C11" s="78">
        <v>1031</v>
      </c>
      <c r="D11" s="78">
        <v>1102</v>
      </c>
      <c r="E11" s="78">
        <v>1073</v>
      </c>
      <c r="F11" s="78">
        <v>1138</v>
      </c>
      <c r="G11" s="78">
        <v>1158</v>
      </c>
      <c r="H11" s="78">
        <v>1173</v>
      </c>
      <c r="I11" s="78">
        <v>1128</v>
      </c>
      <c r="J11" s="78">
        <v>1060</v>
      </c>
      <c r="K11" s="78">
        <v>1049</v>
      </c>
    </row>
    <row r="12" spans="1:12" ht="15" customHeight="1">
      <c r="A12" s="206" t="s">
        <v>209</v>
      </c>
      <c r="B12" s="78">
        <v>603</v>
      </c>
      <c r="C12" s="78">
        <v>665</v>
      </c>
      <c r="D12" s="78">
        <v>679</v>
      </c>
      <c r="E12" s="78">
        <v>708</v>
      </c>
      <c r="F12" s="78">
        <v>813</v>
      </c>
      <c r="G12" s="78">
        <v>807</v>
      </c>
      <c r="H12" s="78">
        <v>810</v>
      </c>
      <c r="I12" s="78">
        <v>779</v>
      </c>
      <c r="J12" s="78">
        <v>761</v>
      </c>
      <c r="K12" s="78">
        <v>735</v>
      </c>
    </row>
    <row r="14" spans="1:12">
      <c r="A14" s="12" t="s">
        <v>204</v>
      </c>
    </row>
  </sheetData>
  <customSheetViews>
    <customSheetView guid="{8B2CB98E-AEFB-40EF-A7BC-C1216A86C213}" scale="130">
      <pane ySplit="5" topLeftCell="A6" activePane="bottomLeft" state="frozen"/>
      <selection pane="bottomLeft" activeCell="D21" sqref="D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5" topLeftCell="A6" activePane="bottomLeft" state="frozen"/>
      <selection pane="bottomLeft" activeCell="D21" sqref="D2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K12" sqref="K1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20" showPageBreaks="1">
      <pane ySplit="5" topLeftCell="A6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30">
      <pane ySplit="5" topLeftCell="A6" activePane="bottomLeft" state="frozen"/>
      <selection pane="bottomLeft" activeCell="E17" sqref="E17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20" showPageBreaks="1" showRuler="0">
      <pane ySplit="5" topLeftCell="A6" activePane="bottomLeft" state="frozen"/>
      <selection pane="bottomLeft" activeCell="C18" sqref="C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5" topLeftCell="A6" activePane="bottomLeft" state="frozen"/>
      <selection pane="bottomLeft"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20">
      <pane ySplit="5" topLeftCell="A6" activePane="bottomLeft" state="frozen"/>
      <selection pane="bottomLeft" activeCell="F17" sqref="F17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>
      <pane ySplit="5" topLeftCell="A6" activePane="bottomLeft" state="frozen"/>
      <selection pane="bottomLeft" activeCell="D13" sqref="D13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20">
      <pane ySplit="5" topLeftCell="A6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pane ySplit="5" topLeftCell="A6" activePane="bottomLeft" state="frozen"/>
      <selection pane="bottomLeft" activeCell="D21" sqref="D21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pane ySplit="5" topLeftCell="A6" activePane="bottomLeft" state="frozen"/>
      <selection pane="bottomLeft" activeCell="K4" sqref="K4:K8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4"/>
  <dimension ref="A1:V49"/>
  <sheetViews>
    <sheetView zoomScale="130" zoomScaleNormal="100" workbookViewId="0">
      <pane ySplit="4" topLeftCell="A20" activePane="bottomLeft" state="frozen"/>
      <selection pane="bottomLeft" activeCell="V2" sqref="V2"/>
    </sheetView>
  </sheetViews>
  <sheetFormatPr defaultRowHeight="12"/>
  <cols>
    <col min="1" max="1" width="39.28515625" style="2" customWidth="1"/>
    <col min="2" max="3" width="6.28515625" style="2" customWidth="1"/>
    <col min="4" max="4" width="8.42578125" style="2" customWidth="1"/>
    <col min="5" max="5" width="5.28515625" style="2" customWidth="1"/>
    <col min="6" max="6" width="6" style="2" customWidth="1"/>
    <col min="7" max="7" width="7.85546875" style="2" customWidth="1"/>
    <col min="8" max="8" width="5.28515625" style="4" customWidth="1"/>
    <col min="9" max="9" width="5.7109375" style="2" customWidth="1"/>
    <col min="10" max="10" width="7.5703125" style="2" customWidth="1"/>
    <col min="11" max="11" width="5.28515625" style="2" customWidth="1"/>
    <col min="12" max="12" width="6" style="2" customWidth="1"/>
    <col min="13" max="13" width="8.140625" style="2" customWidth="1"/>
    <col min="14" max="14" width="5.140625" style="2" customWidth="1"/>
    <col min="15" max="15" width="6" style="2" customWidth="1"/>
    <col min="16" max="16" width="8.140625" style="2" customWidth="1"/>
    <col min="17" max="17" width="5.140625" style="2" customWidth="1"/>
    <col min="18" max="18" width="6" style="2" customWidth="1"/>
    <col min="19" max="19" width="8.140625" style="2" customWidth="1"/>
    <col min="20" max="20" width="4.85546875" style="2" customWidth="1"/>
    <col min="21" max="21" width="6" style="2" customWidth="1"/>
    <col min="22" max="22" width="8.140625" style="2" customWidth="1"/>
    <col min="23" max="16384" width="9.140625" style="2"/>
  </cols>
  <sheetData>
    <row r="1" spans="1:22" s="3" customFormat="1" ht="20.100000000000001" customHeight="1">
      <c r="A1" s="14" t="s">
        <v>291</v>
      </c>
      <c r="B1" s="15"/>
      <c r="C1" s="15"/>
      <c r="E1" s="2"/>
      <c r="F1" s="2"/>
    </row>
    <row r="2" spans="1:22" ht="12.75" thickBot="1">
      <c r="A2" s="15"/>
      <c r="B2" s="15"/>
      <c r="P2" s="5"/>
      <c r="S2" s="5"/>
      <c r="V2" s="5" t="s">
        <v>37</v>
      </c>
    </row>
    <row r="3" spans="1:22" ht="15.75" customHeight="1" thickTop="1">
      <c r="A3" s="254" t="s">
        <v>80</v>
      </c>
      <c r="B3" s="259" t="s">
        <v>12</v>
      </c>
      <c r="C3" s="260"/>
      <c r="D3" s="260"/>
      <c r="E3" s="259" t="s">
        <v>133</v>
      </c>
      <c r="F3" s="260"/>
      <c r="G3" s="260"/>
      <c r="H3" s="259" t="s">
        <v>139</v>
      </c>
      <c r="I3" s="260"/>
      <c r="J3" s="260"/>
      <c r="K3" s="259" t="s">
        <v>156</v>
      </c>
      <c r="L3" s="260"/>
      <c r="M3" s="260"/>
      <c r="N3" s="259" t="s">
        <v>162</v>
      </c>
      <c r="O3" s="260"/>
      <c r="P3" s="260"/>
      <c r="Q3" s="259" t="s">
        <v>179</v>
      </c>
      <c r="R3" s="260"/>
      <c r="S3" s="260"/>
      <c r="T3" s="259" t="s">
        <v>257</v>
      </c>
      <c r="U3" s="260"/>
      <c r="V3" s="260"/>
    </row>
    <row r="4" spans="1:22" ht="24" customHeight="1">
      <c r="A4" s="255"/>
      <c r="B4" s="134" t="s">
        <v>163</v>
      </c>
      <c r="C4" s="134" t="s">
        <v>164</v>
      </c>
      <c r="D4" s="30" t="s">
        <v>79</v>
      </c>
      <c r="E4" s="34" t="s">
        <v>165</v>
      </c>
      <c r="F4" s="34" t="s">
        <v>166</v>
      </c>
      <c r="G4" s="32" t="s">
        <v>79</v>
      </c>
      <c r="H4" s="34" t="s">
        <v>165</v>
      </c>
      <c r="I4" s="34" t="s">
        <v>166</v>
      </c>
      <c r="J4" s="32" t="s">
        <v>79</v>
      </c>
      <c r="K4" s="34" t="s">
        <v>165</v>
      </c>
      <c r="L4" s="34" t="s">
        <v>166</v>
      </c>
      <c r="M4" s="32" t="s">
        <v>79</v>
      </c>
      <c r="N4" s="34" t="s">
        <v>165</v>
      </c>
      <c r="O4" s="34" t="s">
        <v>166</v>
      </c>
      <c r="P4" s="32" t="s">
        <v>79</v>
      </c>
      <c r="Q4" s="34" t="s">
        <v>165</v>
      </c>
      <c r="R4" s="34" t="s">
        <v>166</v>
      </c>
      <c r="S4" s="32" t="s">
        <v>79</v>
      </c>
      <c r="T4" s="34" t="s">
        <v>165</v>
      </c>
      <c r="U4" s="34" t="s">
        <v>166</v>
      </c>
      <c r="V4" s="32" t="s">
        <v>79</v>
      </c>
    </row>
    <row r="5" spans="1:22" ht="17.100000000000001" customHeight="1">
      <c r="A5" s="81" t="s">
        <v>81</v>
      </c>
      <c r="B5" s="119">
        <v>24</v>
      </c>
      <c r="C5" s="119">
        <v>41246</v>
      </c>
      <c r="D5" s="119">
        <v>2456</v>
      </c>
      <c r="E5" s="62">
        <v>26</v>
      </c>
      <c r="F5" s="119">
        <v>43928</v>
      </c>
      <c r="G5" s="119">
        <v>2617</v>
      </c>
      <c r="H5" s="62">
        <v>24</v>
      </c>
      <c r="I5" s="119">
        <v>45966</v>
      </c>
      <c r="J5" s="119">
        <v>2724</v>
      </c>
      <c r="K5" s="119">
        <v>24</v>
      </c>
      <c r="L5" s="119">
        <v>46547</v>
      </c>
      <c r="M5" s="119">
        <v>2789</v>
      </c>
      <c r="N5" s="119">
        <v>22</v>
      </c>
      <c r="O5" s="119">
        <v>44720</v>
      </c>
      <c r="P5" s="119">
        <v>2802</v>
      </c>
      <c r="Q5" s="119">
        <v>21</v>
      </c>
      <c r="R5" s="119">
        <v>41988</v>
      </c>
      <c r="S5" s="119">
        <v>2821</v>
      </c>
      <c r="T5" s="2">
        <v>20</v>
      </c>
      <c r="U5" s="119">
        <v>39735</v>
      </c>
      <c r="V5" s="119">
        <v>2833</v>
      </c>
    </row>
    <row r="6" spans="1:22" ht="15" customHeight="1">
      <c r="A6" s="35"/>
      <c r="B6" s="58"/>
      <c r="C6" s="119"/>
      <c r="D6" s="119"/>
      <c r="E6" s="58"/>
      <c r="F6" s="119"/>
      <c r="G6" s="119"/>
      <c r="H6" s="58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</row>
    <row r="7" spans="1:22" ht="17.100000000000001" customHeight="1">
      <c r="A7" s="82" t="s">
        <v>94</v>
      </c>
      <c r="B7" s="58">
        <v>15</v>
      </c>
      <c r="C7" s="119">
        <v>5393</v>
      </c>
      <c r="D7" s="119">
        <v>278</v>
      </c>
      <c r="E7" s="58">
        <v>17</v>
      </c>
      <c r="F7" s="119">
        <v>5520</v>
      </c>
      <c r="G7" s="119">
        <v>289</v>
      </c>
      <c r="H7" s="137">
        <v>15</v>
      </c>
      <c r="I7" s="138">
        <v>5706</v>
      </c>
      <c r="J7" s="119">
        <v>284</v>
      </c>
      <c r="K7" s="119">
        <v>15</v>
      </c>
      <c r="L7" s="119">
        <v>6036</v>
      </c>
      <c r="M7" s="119">
        <v>326</v>
      </c>
      <c r="N7" s="119">
        <v>12</v>
      </c>
      <c r="O7" s="119">
        <v>5009</v>
      </c>
      <c r="P7" s="119">
        <v>216</v>
      </c>
      <c r="Q7" s="119">
        <v>12</v>
      </c>
      <c r="R7" s="119">
        <v>4466</v>
      </c>
      <c r="S7" s="119">
        <v>235</v>
      </c>
      <c r="T7" s="119">
        <v>11</v>
      </c>
      <c r="U7" s="119">
        <v>4329</v>
      </c>
      <c r="V7" s="119">
        <v>243</v>
      </c>
    </row>
    <row r="8" spans="1:22" s="59" customFormat="1" ht="17.100000000000001" customHeight="1">
      <c r="A8" s="84" t="s">
        <v>158</v>
      </c>
      <c r="B8" s="58">
        <v>1</v>
      </c>
      <c r="C8" s="119">
        <v>888</v>
      </c>
      <c r="D8" s="119">
        <v>27</v>
      </c>
      <c r="E8" s="58">
        <v>1</v>
      </c>
      <c r="F8" s="138">
        <v>1139</v>
      </c>
      <c r="G8" s="138">
        <v>35</v>
      </c>
      <c r="H8" s="58">
        <v>1</v>
      </c>
      <c r="I8" s="138">
        <v>637</v>
      </c>
      <c r="J8" s="138">
        <v>38</v>
      </c>
      <c r="K8" s="119">
        <v>1</v>
      </c>
      <c r="L8" s="119">
        <v>891</v>
      </c>
      <c r="M8" s="119">
        <v>39</v>
      </c>
      <c r="N8" s="119">
        <v>1</v>
      </c>
      <c r="O8" s="138">
        <v>823</v>
      </c>
      <c r="P8" s="138">
        <v>33</v>
      </c>
      <c r="Q8" s="119">
        <v>1</v>
      </c>
      <c r="R8" s="119">
        <v>815</v>
      </c>
      <c r="S8" s="119">
        <v>38</v>
      </c>
      <c r="T8" s="119">
        <v>1</v>
      </c>
      <c r="U8" s="121">
        <v>930</v>
      </c>
      <c r="V8" s="121">
        <v>38</v>
      </c>
    </row>
    <row r="9" spans="1:22" s="59" customFormat="1" ht="17.100000000000001" customHeight="1">
      <c r="A9" s="84" t="s">
        <v>82</v>
      </c>
      <c r="B9" s="58">
        <v>1</v>
      </c>
      <c r="C9" s="119">
        <v>179</v>
      </c>
      <c r="D9" s="119">
        <v>39</v>
      </c>
      <c r="E9" s="58">
        <v>1</v>
      </c>
      <c r="F9" s="138">
        <v>106</v>
      </c>
      <c r="G9" s="138">
        <v>1</v>
      </c>
      <c r="H9" s="58" t="s">
        <v>1</v>
      </c>
      <c r="I9" s="139" t="s">
        <v>1</v>
      </c>
      <c r="J9" s="139" t="s">
        <v>1</v>
      </c>
      <c r="K9" s="119" t="s">
        <v>1</v>
      </c>
      <c r="L9" s="119" t="s">
        <v>1</v>
      </c>
      <c r="M9" s="119" t="s">
        <v>1</v>
      </c>
      <c r="N9" s="119" t="s">
        <v>1</v>
      </c>
      <c r="O9" s="119" t="s">
        <v>1</v>
      </c>
      <c r="P9" s="119" t="s">
        <v>1</v>
      </c>
      <c r="Q9" s="119" t="s">
        <v>1</v>
      </c>
      <c r="R9" s="119" t="s">
        <v>1</v>
      </c>
      <c r="S9" s="119" t="s">
        <v>1</v>
      </c>
      <c r="T9" s="119" t="s">
        <v>1</v>
      </c>
      <c r="U9" s="119"/>
      <c r="V9" s="119" t="s">
        <v>1</v>
      </c>
    </row>
    <row r="10" spans="1:22" s="59" customFormat="1" ht="17.100000000000001" customHeight="1">
      <c r="A10" s="84" t="s">
        <v>159</v>
      </c>
      <c r="B10" s="58">
        <v>1</v>
      </c>
      <c r="C10" s="119">
        <v>350</v>
      </c>
      <c r="D10" s="119">
        <v>5</v>
      </c>
      <c r="E10" s="58">
        <v>1</v>
      </c>
      <c r="F10" s="138">
        <v>303</v>
      </c>
      <c r="G10" s="138">
        <v>12</v>
      </c>
      <c r="H10" s="58">
        <v>1</v>
      </c>
      <c r="I10" s="138">
        <v>307</v>
      </c>
      <c r="J10" s="138">
        <v>5</v>
      </c>
      <c r="K10" s="119">
        <v>1</v>
      </c>
      <c r="L10" s="119">
        <v>305</v>
      </c>
      <c r="M10" s="119">
        <v>5</v>
      </c>
      <c r="N10" s="119">
        <v>1</v>
      </c>
      <c r="O10" s="138">
        <v>250</v>
      </c>
      <c r="P10" s="138">
        <v>5</v>
      </c>
      <c r="Q10" s="119">
        <v>1</v>
      </c>
      <c r="R10" s="119">
        <v>235</v>
      </c>
      <c r="S10" s="119">
        <v>5</v>
      </c>
      <c r="T10" s="119">
        <v>1</v>
      </c>
      <c r="U10" s="121">
        <v>225</v>
      </c>
      <c r="V10" s="121">
        <v>5</v>
      </c>
    </row>
    <row r="11" spans="1:22" s="59" customFormat="1" ht="17.100000000000001" customHeight="1">
      <c r="A11" s="84" t="s">
        <v>83</v>
      </c>
      <c r="B11" s="58">
        <v>1</v>
      </c>
      <c r="C11" s="119">
        <v>883</v>
      </c>
      <c r="D11" s="119">
        <v>30</v>
      </c>
      <c r="E11" s="58">
        <v>1</v>
      </c>
      <c r="F11" s="138">
        <v>864</v>
      </c>
      <c r="G11" s="138">
        <v>38</v>
      </c>
      <c r="H11" s="58">
        <v>1</v>
      </c>
      <c r="I11" s="138">
        <v>1146</v>
      </c>
      <c r="J11" s="138">
        <v>43</v>
      </c>
      <c r="K11" s="119">
        <v>1</v>
      </c>
      <c r="L11" s="119">
        <v>1020</v>
      </c>
      <c r="M11" s="119">
        <v>47</v>
      </c>
      <c r="N11" s="119">
        <v>1</v>
      </c>
      <c r="O11" s="138">
        <v>818</v>
      </c>
      <c r="P11" s="138">
        <v>42</v>
      </c>
      <c r="Q11" s="119">
        <v>1</v>
      </c>
      <c r="R11" s="119">
        <v>629</v>
      </c>
      <c r="S11" s="119">
        <v>47</v>
      </c>
      <c r="T11" s="119">
        <v>1</v>
      </c>
      <c r="U11" s="121">
        <v>582</v>
      </c>
      <c r="V11" s="121">
        <v>38</v>
      </c>
    </row>
    <row r="12" spans="1:22" s="59" customFormat="1" ht="17.100000000000001" customHeight="1">
      <c r="A12" s="140" t="s">
        <v>168</v>
      </c>
      <c r="B12" s="58">
        <v>1</v>
      </c>
      <c r="C12" s="119">
        <v>562</v>
      </c>
      <c r="D12" s="120">
        <v>11</v>
      </c>
      <c r="E12" s="58">
        <v>1</v>
      </c>
      <c r="F12" s="138">
        <v>542</v>
      </c>
      <c r="G12" s="138">
        <v>33</v>
      </c>
      <c r="H12" s="58">
        <v>1</v>
      </c>
      <c r="I12" s="138">
        <v>518</v>
      </c>
      <c r="J12" s="138">
        <v>22</v>
      </c>
      <c r="K12" s="119">
        <v>1</v>
      </c>
      <c r="L12" s="119">
        <v>419</v>
      </c>
      <c r="M12" s="119">
        <v>22</v>
      </c>
      <c r="N12" s="119">
        <v>1</v>
      </c>
      <c r="O12" s="138">
        <v>362</v>
      </c>
      <c r="P12" s="138">
        <v>20</v>
      </c>
      <c r="Q12" s="119">
        <v>1</v>
      </c>
      <c r="R12" s="119">
        <v>251</v>
      </c>
      <c r="S12" s="119">
        <v>21</v>
      </c>
      <c r="T12" s="119">
        <v>1</v>
      </c>
      <c r="U12" s="121">
        <v>288</v>
      </c>
      <c r="V12" s="121">
        <v>22</v>
      </c>
    </row>
    <row r="13" spans="1:22" s="59" customFormat="1" ht="17.100000000000001" customHeight="1">
      <c r="A13" s="84" t="s">
        <v>169</v>
      </c>
      <c r="B13" s="58">
        <v>1</v>
      </c>
      <c r="C13" s="119">
        <v>502</v>
      </c>
      <c r="D13" s="120">
        <v>48</v>
      </c>
      <c r="E13" s="58">
        <v>1</v>
      </c>
      <c r="F13" s="138">
        <v>507</v>
      </c>
      <c r="G13" s="138">
        <v>57</v>
      </c>
      <c r="H13" s="58">
        <v>1</v>
      </c>
      <c r="I13" s="138">
        <v>537</v>
      </c>
      <c r="J13" s="138">
        <v>61</v>
      </c>
      <c r="K13" s="119">
        <v>1</v>
      </c>
      <c r="L13" s="119">
        <v>537</v>
      </c>
      <c r="M13" s="119">
        <v>63</v>
      </c>
      <c r="N13" s="119" t="s">
        <v>1</v>
      </c>
      <c r="O13" s="119" t="s">
        <v>1</v>
      </c>
      <c r="P13" s="119" t="s">
        <v>1</v>
      </c>
      <c r="Q13" s="119" t="s">
        <v>1</v>
      </c>
      <c r="R13" s="119" t="s">
        <v>1</v>
      </c>
      <c r="S13" s="119" t="s">
        <v>1</v>
      </c>
      <c r="T13" s="119" t="s">
        <v>1</v>
      </c>
      <c r="U13" s="119" t="s">
        <v>1</v>
      </c>
      <c r="V13" s="119" t="s">
        <v>1</v>
      </c>
    </row>
    <row r="14" spans="1:22" s="59" customFormat="1" ht="17.100000000000001" customHeight="1">
      <c r="A14" s="84" t="s">
        <v>84</v>
      </c>
      <c r="B14" s="58">
        <v>1</v>
      </c>
      <c r="C14" s="119">
        <v>73</v>
      </c>
      <c r="D14" s="120">
        <v>8</v>
      </c>
      <c r="E14" s="58">
        <v>1</v>
      </c>
      <c r="F14" s="58">
        <v>81</v>
      </c>
      <c r="G14" s="58">
        <v>6</v>
      </c>
      <c r="H14" s="58">
        <v>1</v>
      </c>
      <c r="I14" s="138">
        <v>88</v>
      </c>
      <c r="J14" s="138">
        <v>9</v>
      </c>
      <c r="K14" s="119">
        <v>1</v>
      </c>
      <c r="L14" s="119">
        <v>166</v>
      </c>
      <c r="M14" s="119">
        <v>12</v>
      </c>
      <c r="N14" s="119">
        <v>1</v>
      </c>
      <c r="O14" s="138">
        <v>137</v>
      </c>
      <c r="P14" s="138">
        <v>12</v>
      </c>
      <c r="Q14" s="119">
        <v>1</v>
      </c>
      <c r="R14" s="119">
        <v>106</v>
      </c>
      <c r="S14" s="119">
        <v>15</v>
      </c>
      <c r="T14" s="119">
        <v>1</v>
      </c>
      <c r="U14" s="121">
        <v>88</v>
      </c>
      <c r="V14" s="121">
        <v>13</v>
      </c>
    </row>
    <row r="15" spans="1:22" s="59" customFormat="1" ht="17.100000000000001" customHeight="1">
      <c r="A15" s="84" t="s">
        <v>85</v>
      </c>
      <c r="B15" s="58">
        <v>1</v>
      </c>
      <c r="C15" s="119">
        <v>548</v>
      </c>
      <c r="D15" s="120">
        <v>23</v>
      </c>
      <c r="E15" s="58">
        <v>1</v>
      </c>
      <c r="F15" s="138">
        <v>644</v>
      </c>
      <c r="G15" s="138">
        <v>24</v>
      </c>
      <c r="H15" s="58">
        <v>1</v>
      </c>
      <c r="I15" s="138">
        <v>842</v>
      </c>
      <c r="J15" s="138">
        <v>26</v>
      </c>
      <c r="K15" s="119">
        <v>1</v>
      </c>
      <c r="L15" s="119">
        <v>859</v>
      </c>
      <c r="M15" s="119">
        <v>27</v>
      </c>
      <c r="N15" s="119">
        <v>1</v>
      </c>
      <c r="O15" s="138">
        <v>906</v>
      </c>
      <c r="P15" s="138">
        <v>22</v>
      </c>
      <c r="Q15" s="119">
        <v>1</v>
      </c>
      <c r="R15" s="119">
        <v>952</v>
      </c>
      <c r="S15" s="119">
        <v>22</v>
      </c>
      <c r="T15" s="119">
        <v>1</v>
      </c>
      <c r="U15" s="121">
        <v>927</v>
      </c>
      <c r="V15" s="121">
        <v>22</v>
      </c>
    </row>
    <row r="16" spans="1:22" s="59" customFormat="1" ht="17.100000000000001" customHeight="1">
      <c r="A16" s="84" t="s">
        <v>170</v>
      </c>
      <c r="B16" s="58">
        <v>1</v>
      </c>
      <c r="C16" s="119">
        <v>302</v>
      </c>
      <c r="D16" s="120">
        <v>26</v>
      </c>
      <c r="E16" s="58">
        <v>1</v>
      </c>
      <c r="F16" s="138">
        <v>355</v>
      </c>
      <c r="G16" s="138">
        <v>33</v>
      </c>
      <c r="H16" s="58">
        <v>1</v>
      </c>
      <c r="I16" s="138">
        <v>305</v>
      </c>
      <c r="J16" s="138">
        <v>22</v>
      </c>
      <c r="K16" s="119">
        <v>1</v>
      </c>
      <c r="L16" s="119">
        <v>225</v>
      </c>
      <c r="M16" s="119">
        <v>32</v>
      </c>
      <c r="N16" s="119" t="s">
        <v>1</v>
      </c>
      <c r="O16" s="119" t="s">
        <v>1</v>
      </c>
      <c r="P16" s="119" t="s">
        <v>1</v>
      </c>
      <c r="Q16" s="119" t="s">
        <v>1</v>
      </c>
      <c r="R16" s="119" t="s">
        <v>1</v>
      </c>
      <c r="S16" s="119" t="s">
        <v>1</v>
      </c>
      <c r="T16" s="119" t="s">
        <v>1</v>
      </c>
      <c r="U16" s="119" t="s">
        <v>1</v>
      </c>
      <c r="V16" s="119" t="s">
        <v>1</v>
      </c>
    </row>
    <row r="17" spans="1:22" s="59" customFormat="1" ht="17.100000000000001" customHeight="1">
      <c r="A17" s="84" t="s">
        <v>86</v>
      </c>
      <c r="B17" s="58">
        <v>1</v>
      </c>
      <c r="C17" s="119">
        <v>445</v>
      </c>
      <c r="D17" s="120">
        <v>11</v>
      </c>
      <c r="E17" s="58">
        <v>1</v>
      </c>
      <c r="F17" s="58">
        <v>534</v>
      </c>
      <c r="G17" s="58">
        <v>10</v>
      </c>
      <c r="H17" s="58">
        <v>1</v>
      </c>
      <c r="I17" s="138">
        <v>615</v>
      </c>
      <c r="J17" s="138">
        <v>11</v>
      </c>
      <c r="K17" s="119">
        <v>1</v>
      </c>
      <c r="L17" s="119">
        <v>737</v>
      </c>
      <c r="M17" s="119">
        <v>11</v>
      </c>
      <c r="N17" s="119">
        <v>1</v>
      </c>
      <c r="O17" s="138">
        <v>671</v>
      </c>
      <c r="P17" s="138">
        <v>10</v>
      </c>
      <c r="Q17" s="119">
        <v>1</v>
      </c>
      <c r="R17" s="119">
        <v>498</v>
      </c>
      <c r="S17" s="119">
        <v>11</v>
      </c>
      <c r="T17" s="119">
        <v>1</v>
      </c>
      <c r="U17" s="121">
        <v>367</v>
      </c>
      <c r="V17" s="121">
        <v>16</v>
      </c>
    </row>
    <row r="18" spans="1:22" s="59" customFormat="1" ht="24.75" customHeight="1">
      <c r="A18" s="84" t="s">
        <v>95</v>
      </c>
      <c r="B18" s="58">
        <v>1</v>
      </c>
      <c r="C18" s="119">
        <v>106</v>
      </c>
      <c r="D18" s="120">
        <v>8</v>
      </c>
      <c r="E18" s="58">
        <v>1</v>
      </c>
      <c r="F18" s="58">
        <v>26</v>
      </c>
      <c r="G18" s="58">
        <v>2</v>
      </c>
      <c r="H18" s="58" t="s">
        <v>1</v>
      </c>
      <c r="I18" s="58" t="s">
        <v>1</v>
      </c>
      <c r="J18" s="58" t="s">
        <v>1</v>
      </c>
      <c r="K18" s="119" t="s">
        <v>1</v>
      </c>
      <c r="L18" s="119" t="s">
        <v>1</v>
      </c>
      <c r="M18" s="119" t="s">
        <v>1</v>
      </c>
      <c r="N18" s="119" t="s">
        <v>1</v>
      </c>
      <c r="O18" s="119" t="s">
        <v>1</v>
      </c>
      <c r="P18" s="119" t="s">
        <v>1</v>
      </c>
      <c r="Q18" s="119" t="s">
        <v>1</v>
      </c>
      <c r="R18" s="119" t="s">
        <v>1</v>
      </c>
      <c r="S18" s="119" t="s">
        <v>1</v>
      </c>
      <c r="T18" s="119" t="s">
        <v>1</v>
      </c>
      <c r="U18" s="119" t="s">
        <v>1</v>
      </c>
      <c r="V18" s="119" t="s">
        <v>1</v>
      </c>
    </row>
    <row r="19" spans="1:22" s="59" customFormat="1" ht="17.100000000000001" customHeight="1">
      <c r="A19" s="84" t="s">
        <v>151</v>
      </c>
      <c r="B19" s="58" t="s">
        <v>1</v>
      </c>
      <c r="C19" s="58" t="s">
        <v>1</v>
      </c>
      <c r="D19" s="58" t="s">
        <v>1</v>
      </c>
      <c r="E19" s="58">
        <v>1</v>
      </c>
      <c r="F19" s="138">
        <v>18</v>
      </c>
      <c r="G19" s="138">
        <v>8</v>
      </c>
      <c r="H19" s="58">
        <v>1</v>
      </c>
      <c r="I19" s="138">
        <v>29</v>
      </c>
      <c r="J19" s="138">
        <v>4</v>
      </c>
      <c r="K19" s="119">
        <v>1</v>
      </c>
      <c r="L19" s="119">
        <v>33</v>
      </c>
      <c r="M19" s="119">
        <v>5</v>
      </c>
      <c r="N19" s="119">
        <v>1</v>
      </c>
      <c r="O19" s="138">
        <v>26</v>
      </c>
      <c r="P19" s="138">
        <v>5</v>
      </c>
      <c r="Q19" s="119">
        <v>1</v>
      </c>
      <c r="R19" s="119" t="s">
        <v>1</v>
      </c>
      <c r="S19" s="119" t="s">
        <v>1</v>
      </c>
      <c r="T19" s="119" t="s">
        <v>1</v>
      </c>
      <c r="U19" s="139" t="s">
        <v>1</v>
      </c>
      <c r="V19" s="139" t="s">
        <v>1</v>
      </c>
    </row>
    <row r="20" spans="1:22" s="59" customFormat="1" ht="17.100000000000001" customHeight="1">
      <c r="A20" s="140" t="s">
        <v>140</v>
      </c>
      <c r="B20" s="58" t="s">
        <v>1</v>
      </c>
      <c r="C20" s="58" t="s">
        <v>1</v>
      </c>
      <c r="D20" s="58" t="s">
        <v>1</v>
      </c>
      <c r="E20" s="58" t="s">
        <v>1</v>
      </c>
      <c r="F20" s="58" t="s">
        <v>1</v>
      </c>
      <c r="G20" s="58" t="s">
        <v>1</v>
      </c>
      <c r="H20" s="58">
        <v>1</v>
      </c>
      <c r="I20" s="138">
        <v>222</v>
      </c>
      <c r="J20" s="138">
        <v>8</v>
      </c>
      <c r="K20" s="119">
        <v>1</v>
      </c>
      <c r="L20" s="119">
        <v>403</v>
      </c>
      <c r="M20" s="119">
        <v>15</v>
      </c>
      <c r="N20" s="119">
        <v>1</v>
      </c>
      <c r="O20" s="138">
        <v>560</v>
      </c>
      <c r="P20" s="138">
        <v>15</v>
      </c>
      <c r="Q20" s="119">
        <v>1</v>
      </c>
      <c r="R20" s="119">
        <v>531</v>
      </c>
      <c r="S20" s="119">
        <v>22</v>
      </c>
      <c r="T20" s="119">
        <v>1</v>
      </c>
      <c r="U20" s="121">
        <v>448</v>
      </c>
      <c r="V20" s="121">
        <v>31</v>
      </c>
    </row>
    <row r="21" spans="1:22" s="62" customFormat="1" ht="16.5" customHeight="1">
      <c r="A21" s="124" t="s">
        <v>167</v>
      </c>
      <c r="B21" s="58" t="s">
        <v>1</v>
      </c>
      <c r="C21" s="58" t="s">
        <v>1</v>
      </c>
      <c r="D21" s="58" t="s">
        <v>1</v>
      </c>
      <c r="E21" s="58" t="s">
        <v>1</v>
      </c>
      <c r="F21" s="58" t="s">
        <v>1</v>
      </c>
      <c r="G21" s="58" t="s">
        <v>1</v>
      </c>
      <c r="H21" s="58" t="s">
        <v>1</v>
      </c>
      <c r="I21" s="58" t="s">
        <v>1</v>
      </c>
      <c r="J21" s="58" t="s">
        <v>1</v>
      </c>
      <c r="K21" s="119">
        <v>1</v>
      </c>
      <c r="L21" s="119">
        <v>11</v>
      </c>
      <c r="M21" s="119">
        <v>8</v>
      </c>
      <c r="N21" s="119">
        <v>1</v>
      </c>
      <c r="O21" s="138">
        <v>14</v>
      </c>
      <c r="P21" s="138">
        <v>11</v>
      </c>
      <c r="Q21" s="119">
        <v>1</v>
      </c>
      <c r="R21" s="119">
        <v>18</v>
      </c>
      <c r="S21" s="119">
        <v>11</v>
      </c>
      <c r="T21" s="119">
        <v>1</v>
      </c>
      <c r="U21" s="121">
        <v>21</v>
      </c>
      <c r="V21" s="121">
        <v>11</v>
      </c>
    </row>
    <row r="22" spans="1:22" s="59" customFormat="1" ht="17.100000000000001" customHeight="1">
      <c r="A22" s="35" t="s">
        <v>171</v>
      </c>
      <c r="B22" s="58">
        <v>4</v>
      </c>
      <c r="C22" s="119">
        <v>555</v>
      </c>
      <c r="D22" s="120">
        <v>42</v>
      </c>
      <c r="E22" s="58">
        <v>5</v>
      </c>
      <c r="F22" s="119">
        <v>401</v>
      </c>
      <c r="G22" s="119">
        <v>30</v>
      </c>
      <c r="H22" s="58">
        <v>4</v>
      </c>
      <c r="I22" s="138">
        <v>460</v>
      </c>
      <c r="J22" s="119">
        <v>35</v>
      </c>
      <c r="K22" s="119">
        <v>3</v>
      </c>
      <c r="L22" s="119">
        <v>430</v>
      </c>
      <c r="M22" s="119">
        <v>40</v>
      </c>
      <c r="N22" s="119">
        <v>2</v>
      </c>
      <c r="O22" s="119">
        <v>442</v>
      </c>
      <c r="P22" s="119">
        <v>41</v>
      </c>
      <c r="Q22" s="119">
        <v>2</v>
      </c>
      <c r="R22" s="119">
        <v>431</v>
      </c>
      <c r="S22" s="119">
        <v>43</v>
      </c>
      <c r="T22" s="119">
        <v>2</v>
      </c>
      <c r="U22" s="119">
        <v>453</v>
      </c>
      <c r="V22" s="119">
        <v>47</v>
      </c>
    </row>
    <row r="23" spans="1:22" s="59" customFormat="1" ht="15" customHeight="1">
      <c r="A23" s="35"/>
      <c r="B23" s="58"/>
      <c r="C23" s="119"/>
      <c r="D23" s="120"/>
      <c r="E23" s="58"/>
      <c r="F23" s="119"/>
      <c r="G23" s="119"/>
      <c r="H23" s="58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</row>
    <row r="24" spans="1:22" s="59" customFormat="1" ht="17.100000000000001" customHeight="1">
      <c r="A24" s="82" t="s">
        <v>96</v>
      </c>
      <c r="B24" s="58">
        <v>8</v>
      </c>
      <c r="C24" s="119">
        <v>35355</v>
      </c>
      <c r="D24" s="120">
        <v>2154</v>
      </c>
      <c r="E24" s="137">
        <v>8</v>
      </c>
      <c r="F24" s="119">
        <v>37911</v>
      </c>
      <c r="G24" s="119">
        <v>2304</v>
      </c>
      <c r="H24" s="137">
        <v>8</v>
      </c>
      <c r="I24" s="119">
        <v>39799</v>
      </c>
      <c r="J24" s="141">
        <v>2417</v>
      </c>
      <c r="K24" s="119">
        <v>8</v>
      </c>
      <c r="L24" s="119">
        <v>40015</v>
      </c>
      <c r="M24" s="119">
        <v>2439</v>
      </c>
      <c r="N24" s="119">
        <v>9</v>
      </c>
      <c r="O24" s="119">
        <v>39256</v>
      </c>
      <c r="P24" s="119">
        <v>2563</v>
      </c>
      <c r="Q24" s="119">
        <v>9</v>
      </c>
      <c r="R24" s="119">
        <v>37522</v>
      </c>
      <c r="S24" s="119">
        <v>2586</v>
      </c>
      <c r="T24" s="119">
        <v>9</v>
      </c>
      <c r="U24" s="119">
        <v>35406</v>
      </c>
      <c r="V24" s="149">
        <v>2590</v>
      </c>
    </row>
    <row r="25" spans="1:22" s="59" customFormat="1" ht="17.100000000000001" customHeight="1">
      <c r="A25" s="35" t="s">
        <v>87</v>
      </c>
      <c r="B25" s="58">
        <v>1</v>
      </c>
      <c r="C25" s="119">
        <v>15814</v>
      </c>
      <c r="D25" s="120">
        <v>1084</v>
      </c>
      <c r="E25" s="58">
        <v>1</v>
      </c>
      <c r="F25" s="119">
        <v>17035</v>
      </c>
      <c r="G25" s="119">
        <v>1101</v>
      </c>
      <c r="H25" s="58">
        <v>1</v>
      </c>
      <c r="I25" s="138">
        <v>17926</v>
      </c>
      <c r="J25" s="119">
        <v>1260</v>
      </c>
      <c r="K25" s="119">
        <v>1</v>
      </c>
      <c r="L25" s="119">
        <v>17561</v>
      </c>
      <c r="M25" s="119">
        <v>1282</v>
      </c>
      <c r="N25" s="119">
        <v>1</v>
      </c>
      <c r="O25" s="119">
        <v>17818</v>
      </c>
      <c r="P25" s="119">
        <v>1280</v>
      </c>
      <c r="Q25" s="149">
        <v>1</v>
      </c>
      <c r="R25" s="119">
        <v>17207</v>
      </c>
      <c r="S25" s="119">
        <v>1266</v>
      </c>
      <c r="T25" s="149">
        <v>1</v>
      </c>
      <c r="U25" s="149">
        <v>16523</v>
      </c>
      <c r="V25" s="149">
        <v>1258</v>
      </c>
    </row>
    <row r="26" spans="1:22" s="59" customFormat="1" ht="17.100000000000001" customHeight="1">
      <c r="A26" s="35" t="s">
        <v>88</v>
      </c>
      <c r="B26" s="58">
        <v>1</v>
      </c>
      <c r="C26" s="119">
        <v>10826</v>
      </c>
      <c r="D26" s="120">
        <v>701</v>
      </c>
      <c r="E26" s="58">
        <v>1</v>
      </c>
      <c r="F26" s="119">
        <v>11269</v>
      </c>
      <c r="G26" s="119">
        <v>703</v>
      </c>
      <c r="H26" s="58">
        <v>1</v>
      </c>
      <c r="I26" s="138">
        <v>11972</v>
      </c>
      <c r="J26" s="119">
        <v>759</v>
      </c>
      <c r="K26" s="119">
        <v>1</v>
      </c>
      <c r="L26" s="119">
        <v>11850</v>
      </c>
      <c r="M26" s="119">
        <v>681</v>
      </c>
      <c r="N26" s="119">
        <v>1</v>
      </c>
      <c r="O26" s="119">
        <v>11378</v>
      </c>
      <c r="P26" s="119">
        <v>756</v>
      </c>
      <c r="Q26" s="119">
        <v>1</v>
      </c>
      <c r="R26" s="119">
        <v>11679</v>
      </c>
      <c r="S26" s="119">
        <v>791</v>
      </c>
      <c r="T26" s="119">
        <v>1</v>
      </c>
      <c r="U26" s="119">
        <v>11164</v>
      </c>
      <c r="V26" s="149">
        <v>777</v>
      </c>
    </row>
    <row r="27" spans="1:22" s="59" customFormat="1" ht="17.100000000000001" customHeight="1">
      <c r="A27" s="35" t="s">
        <v>89</v>
      </c>
      <c r="B27" s="58">
        <v>1</v>
      </c>
      <c r="C27" s="119">
        <v>897</v>
      </c>
      <c r="D27" s="120">
        <v>124</v>
      </c>
      <c r="E27" s="58">
        <v>1</v>
      </c>
      <c r="F27" s="119">
        <v>1106</v>
      </c>
      <c r="G27" s="119">
        <v>129</v>
      </c>
      <c r="H27" s="58">
        <v>1</v>
      </c>
      <c r="I27" s="138">
        <v>1124</v>
      </c>
      <c r="J27" s="138">
        <v>130</v>
      </c>
      <c r="K27" s="119">
        <v>1</v>
      </c>
      <c r="L27" s="119">
        <v>1053</v>
      </c>
      <c r="M27" s="119">
        <v>117</v>
      </c>
      <c r="N27" s="119">
        <v>1</v>
      </c>
      <c r="O27" s="119">
        <v>900</v>
      </c>
      <c r="P27" s="138">
        <v>117</v>
      </c>
      <c r="Q27" s="119">
        <v>1</v>
      </c>
      <c r="R27" s="119">
        <v>735</v>
      </c>
      <c r="S27" s="119">
        <v>117</v>
      </c>
      <c r="T27" s="119">
        <v>1</v>
      </c>
      <c r="U27" s="119">
        <v>696</v>
      </c>
      <c r="V27" s="149">
        <v>117</v>
      </c>
    </row>
    <row r="28" spans="1:22" s="59" customFormat="1" ht="17.100000000000001" customHeight="1">
      <c r="A28" s="35" t="s">
        <v>90</v>
      </c>
      <c r="B28" s="58">
        <v>1</v>
      </c>
      <c r="C28" s="119">
        <v>2037</v>
      </c>
      <c r="D28" s="120">
        <v>49</v>
      </c>
      <c r="E28" s="58">
        <v>1</v>
      </c>
      <c r="F28" s="119">
        <v>2243</v>
      </c>
      <c r="G28" s="119">
        <v>118</v>
      </c>
      <c r="H28" s="58">
        <v>1</v>
      </c>
      <c r="I28" s="138">
        <v>2147</v>
      </c>
      <c r="J28" s="138">
        <v>79</v>
      </c>
      <c r="K28" s="119">
        <v>1</v>
      </c>
      <c r="L28" s="119">
        <v>2073</v>
      </c>
      <c r="M28" s="119">
        <v>64</v>
      </c>
      <c r="N28" s="119">
        <v>1</v>
      </c>
      <c r="O28" s="119">
        <v>1536</v>
      </c>
      <c r="P28" s="119">
        <v>92</v>
      </c>
      <c r="Q28" s="119">
        <v>1</v>
      </c>
      <c r="R28" s="119">
        <v>1217</v>
      </c>
      <c r="S28" s="119">
        <v>131</v>
      </c>
      <c r="T28" s="119">
        <v>1</v>
      </c>
      <c r="U28" s="119">
        <v>560</v>
      </c>
      <c r="V28" s="149">
        <v>64</v>
      </c>
    </row>
    <row r="29" spans="1:22" s="59" customFormat="1" ht="17.100000000000001" customHeight="1">
      <c r="A29" s="35" t="s">
        <v>91</v>
      </c>
      <c r="B29" s="58">
        <v>1</v>
      </c>
      <c r="C29" s="119">
        <v>3125</v>
      </c>
      <c r="D29" s="120">
        <v>50</v>
      </c>
      <c r="E29" s="58">
        <v>1</v>
      </c>
      <c r="F29" s="119">
        <v>3004</v>
      </c>
      <c r="G29" s="119">
        <v>53</v>
      </c>
      <c r="H29" s="58">
        <v>1</v>
      </c>
      <c r="I29" s="138">
        <v>3344</v>
      </c>
      <c r="J29" s="138">
        <v>55</v>
      </c>
      <c r="K29" s="119">
        <v>1</v>
      </c>
      <c r="L29" s="119">
        <v>4050</v>
      </c>
      <c r="M29" s="119">
        <v>61</v>
      </c>
      <c r="N29" s="119">
        <v>1</v>
      </c>
      <c r="O29" s="119">
        <v>4128</v>
      </c>
      <c r="P29" s="138">
        <v>66</v>
      </c>
      <c r="Q29" s="119">
        <v>1</v>
      </c>
      <c r="R29" s="119">
        <v>3447</v>
      </c>
      <c r="S29" s="119">
        <v>72</v>
      </c>
      <c r="T29" s="119">
        <v>1</v>
      </c>
      <c r="U29" s="119">
        <v>3477</v>
      </c>
      <c r="V29" s="149">
        <v>75</v>
      </c>
    </row>
    <row r="30" spans="1:22" s="59" customFormat="1" ht="17.100000000000001" customHeight="1">
      <c r="A30" s="142" t="s">
        <v>172</v>
      </c>
      <c r="B30" s="58">
        <v>1</v>
      </c>
      <c r="C30" s="119">
        <v>542</v>
      </c>
      <c r="D30" s="120">
        <v>34</v>
      </c>
      <c r="E30" s="58">
        <v>1</v>
      </c>
      <c r="F30" s="119">
        <v>624</v>
      </c>
      <c r="G30" s="119">
        <v>69</v>
      </c>
      <c r="H30" s="58">
        <v>1</v>
      </c>
      <c r="I30" s="138">
        <v>679</v>
      </c>
      <c r="J30" s="138">
        <v>23</v>
      </c>
      <c r="K30" s="119">
        <v>1</v>
      </c>
      <c r="L30" s="119">
        <v>695</v>
      </c>
      <c r="M30" s="119">
        <v>66</v>
      </c>
      <c r="N30" s="119">
        <v>1</v>
      </c>
      <c r="O30" s="119">
        <v>593</v>
      </c>
      <c r="P30" s="138">
        <v>66</v>
      </c>
      <c r="Q30" s="119">
        <v>1</v>
      </c>
      <c r="R30" s="119">
        <v>599</v>
      </c>
      <c r="S30" s="119">
        <v>65</v>
      </c>
      <c r="T30" s="119">
        <v>1</v>
      </c>
      <c r="U30" s="119">
        <v>851</v>
      </c>
      <c r="V30" s="149">
        <v>76</v>
      </c>
    </row>
    <row r="31" spans="1:22" s="59" customFormat="1" ht="24">
      <c r="A31" s="35" t="s">
        <v>92</v>
      </c>
      <c r="B31" s="58">
        <v>1</v>
      </c>
      <c r="C31" s="119">
        <v>490</v>
      </c>
      <c r="D31" s="120">
        <v>66</v>
      </c>
      <c r="E31" s="120">
        <v>1</v>
      </c>
      <c r="F31" s="120">
        <v>490</v>
      </c>
      <c r="G31" s="120">
        <v>60</v>
      </c>
      <c r="H31" s="120">
        <v>1</v>
      </c>
      <c r="I31" s="138">
        <v>429</v>
      </c>
      <c r="J31" s="138">
        <v>40</v>
      </c>
      <c r="K31" s="119">
        <v>1</v>
      </c>
      <c r="L31" s="119">
        <v>516</v>
      </c>
      <c r="M31" s="119">
        <v>87</v>
      </c>
      <c r="N31" s="119">
        <v>1</v>
      </c>
      <c r="O31" s="119">
        <v>697</v>
      </c>
      <c r="P31" s="138">
        <v>54</v>
      </c>
      <c r="Q31" s="119">
        <v>1</v>
      </c>
      <c r="R31" s="119">
        <v>441</v>
      </c>
      <c r="S31" s="119">
        <v>42</v>
      </c>
      <c r="T31" s="119">
        <v>1</v>
      </c>
      <c r="U31" s="119">
        <v>387</v>
      </c>
      <c r="V31" s="149">
        <v>55</v>
      </c>
    </row>
    <row r="32" spans="1:22" s="59" customFormat="1" ht="17.100000000000001" customHeight="1">
      <c r="A32" s="84" t="s">
        <v>173</v>
      </c>
      <c r="B32" s="58" t="s">
        <v>1</v>
      </c>
      <c r="C32" s="58" t="s">
        <v>1</v>
      </c>
      <c r="D32" s="58" t="s">
        <v>1</v>
      </c>
      <c r="E32" s="58" t="s">
        <v>1</v>
      </c>
      <c r="F32" s="58" t="s">
        <v>1</v>
      </c>
      <c r="G32" s="58" t="s">
        <v>1</v>
      </c>
      <c r="H32" s="58" t="s">
        <v>1</v>
      </c>
      <c r="I32" s="58" t="s">
        <v>1</v>
      </c>
      <c r="J32" s="58" t="s">
        <v>1</v>
      </c>
      <c r="K32" s="58" t="s">
        <v>1</v>
      </c>
      <c r="L32" s="58" t="s">
        <v>1</v>
      </c>
      <c r="M32" s="58" t="s">
        <v>1</v>
      </c>
      <c r="N32" s="119">
        <v>1</v>
      </c>
      <c r="O32" s="119">
        <v>308</v>
      </c>
      <c r="P32" s="138">
        <v>53</v>
      </c>
      <c r="Q32" s="119">
        <v>1</v>
      </c>
      <c r="R32" s="119">
        <v>371</v>
      </c>
      <c r="S32" s="119">
        <v>29</v>
      </c>
      <c r="T32" s="119">
        <v>1</v>
      </c>
      <c r="U32" s="8">
        <v>340</v>
      </c>
      <c r="V32" s="149">
        <v>78</v>
      </c>
    </row>
    <row r="33" spans="1:22" s="59" customFormat="1" ht="17.100000000000001" customHeight="1">
      <c r="A33" s="35" t="s">
        <v>93</v>
      </c>
      <c r="B33" s="58">
        <v>1</v>
      </c>
      <c r="C33" s="119">
        <v>1624</v>
      </c>
      <c r="D33" s="120">
        <v>46</v>
      </c>
      <c r="E33" s="58">
        <v>1</v>
      </c>
      <c r="F33" s="119">
        <v>2140</v>
      </c>
      <c r="G33" s="119">
        <v>71</v>
      </c>
      <c r="H33" s="58">
        <v>1</v>
      </c>
      <c r="I33" s="138">
        <v>2178</v>
      </c>
      <c r="J33" s="138">
        <v>71</v>
      </c>
      <c r="K33" s="119">
        <v>1</v>
      </c>
      <c r="L33" s="119">
        <v>2217</v>
      </c>
      <c r="M33" s="119">
        <v>81</v>
      </c>
      <c r="N33" s="119">
        <v>1</v>
      </c>
      <c r="O33" s="119">
        <v>1898</v>
      </c>
      <c r="P33" s="138">
        <v>79</v>
      </c>
      <c r="Q33" s="119">
        <v>1</v>
      </c>
      <c r="R33" s="119">
        <v>1826</v>
      </c>
      <c r="S33" s="119">
        <v>73</v>
      </c>
      <c r="T33" s="119">
        <v>1</v>
      </c>
      <c r="U33" s="8">
        <v>1408</v>
      </c>
      <c r="V33" s="149">
        <v>90</v>
      </c>
    </row>
    <row r="34" spans="1:22" s="59" customFormat="1" ht="17.100000000000001" customHeight="1">
      <c r="A34" s="35"/>
      <c r="B34" s="58"/>
      <c r="C34" s="119"/>
      <c r="D34" s="120"/>
      <c r="E34" s="58"/>
      <c r="F34" s="119"/>
      <c r="G34" s="119"/>
      <c r="H34" s="58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49"/>
    </row>
    <row r="35" spans="1:22" s="59" customFormat="1" ht="17.100000000000001" customHeight="1">
      <c r="A35" s="194" t="s">
        <v>222</v>
      </c>
      <c r="B35" s="58">
        <v>1</v>
      </c>
      <c r="C35" s="119">
        <v>498</v>
      </c>
      <c r="D35" s="120">
        <v>24</v>
      </c>
      <c r="E35" s="58">
        <v>1</v>
      </c>
      <c r="F35" s="119">
        <v>497</v>
      </c>
      <c r="G35" s="119">
        <v>24</v>
      </c>
      <c r="H35" s="58">
        <v>1</v>
      </c>
      <c r="I35" s="138">
        <v>461</v>
      </c>
      <c r="J35" s="138">
        <v>23</v>
      </c>
      <c r="K35" s="119">
        <v>1</v>
      </c>
      <c r="L35" s="119">
        <v>496</v>
      </c>
      <c r="M35" s="119">
        <v>24</v>
      </c>
      <c r="N35" s="119">
        <v>1</v>
      </c>
      <c r="O35" s="119">
        <v>455</v>
      </c>
      <c r="P35" s="138">
        <v>23</v>
      </c>
      <c r="Q35" s="119" t="s">
        <v>1</v>
      </c>
      <c r="R35" s="119" t="s">
        <v>1</v>
      </c>
      <c r="S35" s="119" t="s">
        <v>1</v>
      </c>
      <c r="T35" s="119" t="s">
        <v>1</v>
      </c>
      <c r="U35" s="119" t="s">
        <v>1</v>
      </c>
      <c r="V35" s="8" t="s">
        <v>1</v>
      </c>
    </row>
    <row r="36" spans="1:22" s="59" customFormat="1" ht="17.100000000000001" customHeight="1">
      <c r="A36" s="84" t="s">
        <v>223</v>
      </c>
      <c r="B36" s="58">
        <v>1</v>
      </c>
      <c r="C36" s="119">
        <v>498</v>
      </c>
      <c r="D36" s="120">
        <v>24</v>
      </c>
      <c r="E36" s="58">
        <v>1</v>
      </c>
      <c r="F36" s="119">
        <v>497</v>
      </c>
      <c r="G36" s="119">
        <v>24</v>
      </c>
      <c r="H36" s="58">
        <v>1</v>
      </c>
      <c r="I36" s="138">
        <v>461</v>
      </c>
      <c r="J36" s="138">
        <v>23</v>
      </c>
      <c r="K36" s="119">
        <v>1</v>
      </c>
      <c r="L36" s="119">
        <v>496</v>
      </c>
      <c r="M36" s="119">
        <v>24</v>
      </c>
      <c r="N36" s="119">
        <v>1</v>
      </c>
      <c r="O36" s="119">
        <v>455</v>
      </c>
      <c r="P36" s="138">
        <v>23</v>
      </c>
      <c r="Q36" s="119" t="s">
        <v>1</v>
      </c>
      <c r="R36" s="119" t="s">
        <v>1</v>
      </c>
      <c r="S36" s="119" t="s">
        <v>1</v>
      </c>
      <c r="T36" s="119" t="s">
        <v>1</v>
      </c>
      <c r="U36" s="119" t="s">
        <v>1</v>
      </c>
      <c r="V36" s="8" t="s">
        <v>1</v>
      </c>
    </row>
    <row r="37" spans="1:22" s="59" customFormat="1">
      <c r="A37" s="2"/>
      <c r="B37" s="2"/>
      <c r="C37" s="2"/>
      <c r="D37" s="2"/>
      <c r="E37" s="2"/>
      <c r="F37" s="2"/>
      <c r="G37" s="2"/>
      <c r="H37" s="4"/>
      <c r="I37" s="2"/>
      <c r="J37" s="2"/>
      <c r="K37" s="2"/>
      <c r="L37" s="2"/>
      <c r="M37" s="2"/>
      <c r="N37" s="2"/>
      <c r="O37" s="2"/>
      <c r="P37" s="2"/>
      <c r="Q37" s="2"/>
      <c r="R37" s="119"/>
      <c r="S37" s="119"/>
      <c r="T37" s="119"/>
      <c r="U37" s="119"/>
      <c r="V37" s="119"/>
    </row>
    <row r="38" spans="1:22" s="59" customFormat="1">
      <c r="A38" s="145" t="s">
        <v>174</v>
      </c>
      <c r="B38" s="143"/>
      <c r="C38" s="143"/>
      <c r="D38" s="143"/>
      <c r="E38" s="143"/>
      <c r="F38" s="143"/>
      <c r="G38" s="143"/>
      <c r="H38" s="144"/>
      <c r="I38" s="143"/>
      <c r="J38" s="143"/>
      <c r="K38" s="143"/>
      <c r="L38" s="143"/>
      <c r="M38" s="143"/>
      <c r="N38" s="143"/>
      <c r="O38" s="143"/>
      <c r="P38" s="143"/>
      <c r="Q38" s="143"/>
      <c r="R38" s="119"/>
      <c r="S38" s="119"/>
      <c r="T38" s="119"/>
      <c r="U38" s="119"/>
      <c r="V38" s="119"/>
    </row>
    <row r="39" spans="1:22" s="59" customFormat="1">
      <c r="A39" s="145" t="s">
        <v>175</v>
      </c>
      <c r="B39" s="143"/>
      <c r="C39" s="143"/>
      <c r="D39" s="143"/>
      <c r="E39" s="143"/>
      <c r="F39" s="143"/>
      <c r="G39" s="143"/>
      <c r="H39" s="144"/>
      <c r="I39" s="143"/>
      <c r="J39" s="143"/>
      <c r="K39" s="143"/>
      <c r="L39" s="143"/>
      <c r="M39" s="143"/>
      <c r="N39" s="143"/>
      <c r="O39" s="143"/>
      <c r="P39" s="143"/>
      <c r="Q39" s="143"/>
      <c r="R39" s="119"/>
      <c r="S39" s="119"/>
      <c r="T39" s="119"/>
      <c r="U39" s="119"/>
      <c r="V39" s="119"/>
    </row>
    <row r="40" spans="1:22" s="59" customFormat="1">
      <c r="A40" s="143" t="s">
        <v>176</v>
      </c>
      <c r="B40" s="143"/>
      <c r="C40" s="143"/>
      <c r="D40" s="143"/>
      <c r="E40" s="143"/>
      <c r="F40" s="143"/>
      <c r="G40" s="143"/>
      <c r="H40" s="144"/>
      <c r="I40" s="143"/>
      <c r="J40" s="143"/>
      <c r="K40" s="143"/>
      <c r="L40" s="143"/>
      <c r="M40" s="143"/>
      <c r="N40" s="143"/>
      <c r="O40" s="143"/>
      <c r="P40" s="143"/>
      <c r="Q40" s="143"/>
      <c r="R40" s="119"/>
      <c r="S40" s="119"/>
      <c r="T40" s="119"/>
      <c r="U40" s="119"/>
      <c r="V40" s="119"/>
    </row>
    <row r="41" spans="1:22" s="59" customFormat="1" ht="71.25" customHeight="1">
      <c r="A41" s="262" t="s">
        <v>186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R41" s="119"/>
      <c r="S41" s="119"/>
      <c r="T41" s="119"/>
      <c r="U41" s="119"/>
      <c r="V41" s="119"/>
    </row>
    <row r="42" spans="1:22">
      <c r="A42" s="145" t="s">
        <v>177</v>
      </c>
      <c r="B42" s="143"/>
      <c r="C42" s="143"/>
      <c r="D42" s="143"/>
      <c r="E42" s="143"/>
      <c r="F42" s="143"/>
      <c r="G42" s="143"/>
      <c r="H42" s="144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</row>
    <row r="43" spans="1:22" s="146" customFormat="1" ht="59.25" customHeight="1">
      <c r="A43" s="261" t="s">
        <v>286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</row>
    <row r="44" spans="1:22">
      <c r="A44" s="125" t="s">
        <v>178</v>
      </c>
      <c r="B44" s="143"/>
      <c r="C44" s="143"/>
      <c r="D44" s="143"/>
      <c r="E44" s="143"/>
      <c r="F44" s="143"/>
      <c r="G44" s="143"/>
      <c r="H44" s="144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</row>
    <row r="49" spans="1:1">
      <c r="A49" s="240"/>
    </row>
  </sheetData>
  <customSheetViews>
    <customSheetView guid="{8B2CB98E-AEFB-40EF-A7BC-C1216A86C213}" scale="130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pane ySplit="4" topLeftCell="A5" activePane="bottomLeft" state="frozen"/>
      <selection pane="bottomLeft" activeCell="V20" sqref="V20"/>
      <pageMargins left="0.11811023622047245" right="0.11811023622047245" top="0.74803149606299213" bottom="0.74803149606299213" header="0.31496062992125984" footer="0.31496062992125984"/>
      <pageSetup paperSize="9" scale="80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howPageBreaks="1">
      <pane ySplit="4" topLeftCell="A5" activePane="bottomLeft" state="frozen"/>
      <selection pane="bottomLeft" activeCell="H45" sqref="H4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30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20" showPageBreaks="1" showRuler="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20">
      <pane ySplit="4" topLeftCell="A17" activePane="bottomLeft" state="frozen"/>
      <selection pane="bottomLeft" activeCell="A38" sqref="A38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 showPageBreaks="1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 showPageBreaks="1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 topLeftCell="C1">
      <pane ySplit="4" topLeftCell="A20" activePane="bottomLeft" state="frozen"/>
      <selection pane="bottomLeft" activeCell="T5" sqref="T5:U36"/>
      <pageMargins left="0.31496062992126" right="0.31496062992126" top="0.74803149606299202" bottom="0.74803149606299202" header="0.31496062992126" footer="0.31496062992126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10">
    <mergeCell ref="T3:V3"/>
    <mergeCell ref="Q3:S3"/>
    <mergeCell ref="A43:P43"/>
    <mergeCell ref="N3:P3"/>
    <mergeCell ref="H3:J3"/>
    <mergeCell ref="A3:A4"/>
    <mergeCell ref="B3:D3"/>
    <mergeCell ref="E3:G3"/>
    <mergeCell ref="K3:M3"/>
    <mergeCell ref="A41:P41"/>
  </mergeCells>
  <phoneticPr fontId="19" type="noConversion"/>
  <hyperlinks>
    <hyperlink ref="V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75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6"/>
  <dimension ref="A1:L38"/>
  <sheetViews>
    <sheetView zoomScale="130" zoomScaleNormal="130" workbookViewId="0">
      <pane ySplit="4" topLeftCell="A5" activePane="bottomLeft" state="frozen"/>
      <selection pane="bottomLeft" activeCell="I32" sqref="I32"/>
    </sheetView>
  </sheetViews>
  <sheetFormatPr defaultRowHeight="12"/>
  <cols>
    <col min="1" max="1" width="9.7109375" style="2" customWidth="1"/>
    <col min="2" max="2" width="16.28515625" style="2" customWidth="1"/>
    <col min="3" max="5" width="9.85546875" style="2" customWidth="1"/>
    <col min="6" max="6" width="9.85546875" style="4" customWidth="1"/>
    <col min="7" max="8" width="9.28515625" style="2" customWidth="1"/>
    <col min="9" max="9" width="11" style="2" customWidth="1"/>
    <col min="10" max="10" width="13" style="2" customWidth="1"/>
    <col min="11" max="11" width="9.140625" style="4" customWidth="1"/>
    <col min="12" max="12" width="10.7109375" style="2" customWidth="1"/>
    <col min="13" max="16384" width="9.140625" style="2"/>
  </cols>
  <sheetData>
    <row r="1" spans="1:12" s="3" customFormat="1">
      <c r="A1" s="14" t="s">
        <v>224</v>
      </c>
      <c r="B1" s="2"/>
      <c r="C1" s="2"/>
      <c r="D1" s="2"/>
      <c r="E1" s="2"/>
      <c r="F1" s="2"/>
      <c r="G1" s="2"/>
      <c r="H1" s="2"/>
      <c r="I1" s="2"/>
    </row>
    <row r="2" spans="1:12" ht="15" customHeight="1" thickBot="1">
      <c r="B2" s="7"/>
      <c r="F2" s="2"/>
      <c r="J2" s="5" t="s">
        <v>37</v>
      </c>
      <c r="K2" s="2"/>
    </row>
    <row r="3" spans="1:12" ht="15" customHeight="1" thickTop="1">
      <c r="A3" s="265"/>
      <c r="B3" s="266"/>
      <c r="C3" s="244" t="s">
        <v>98</v>
      </c>
      <c r="D3" s="245" t="s">
        <v>100</v>
      </c>
      <c r="E3" s="245"/>
      <c r="F3" s="245"/>
      <c r="G3" s="245"/>
      <c r="H3" s="245"/>
      <c r="I3" s="245"/>
      <c r="J3" s="246" t="s">
        <v>101</v>
      </c>
      <c r="K3" s="2"/>
      <c r="L3" s="4"/>
    </row>
    <row r="4" spans="1:12" ht="15.75" customHeight="1">
      <c r="A4" s="267"/>
      <c r="B4" s="268"/>
      <c r="C4" s="263"/>
      <c r="D4" s="39" t="s">
        <v>16</v>
      </c>
      <c r="E4" s="39" t="s">
        <v>17</v>
      </c>
      <c r="F4" s="39" t="s">
        <v>18</v>
      </c>
      <c r="G4" s="39" t="s">
        <v>19</v>
      </c>
      <c r="H4" s="39" t="s">
        <v>20</v>
      </c>
      <c r="I4" s="39" t="s">
        <v>21</v>
      </c>
      <c r="J4" s="264"/>
      <c r="K4" s="2"/>
      <c r="L4" s="4"/>
    </row>
    <row r="5" spans="1:12" ht="18" customHeight="1">
      <c r="A5" s="2" t="s">
        <v>12</v>
      </c>
      <c r="B5" s="53" t="s">
        <v>98</v>
      </c>
      <c r="C5" s="9">
        <v>41246</v>
      </c>
      <c r="D5" s="9">
        <v>12676</v>
      </c>
      <c r="E5" s="9">
        <v>9018</v>
      </c>
      <c r="F5" s="9">
        <v>9028</v>
      </c>
      <c r="G5" s="9">
        <v>4916</v>
      </c>
      <c r="H5" s="9">
        <v>339</v>
      </c>
      <c r="I5" s="9">
        <v>48</v>
      </c>
      <c r="J5" s="9">
        <v>5221</v>
      </c>
      <c r="K5" s="10"/>
    </row>
    <row r="6" spans="1:12" ht="15" customHeight="1">
      <c r="B6" s="35" t="s">
        <v>102</v>
      </c>
      <c r="C6" s="9">
        <v>34647</v>
      </c>
      <c r="D6" s="9">
        <v>11665</v>
      </c>
      <c r="E6" s="9">
        <v>7837</v>
      </c>
      <c r="F6" s="9">
        <v>6775</v>
      </c>
      <c r="G6" s="9">
        <v>3713</v>
      </c>
      <c r="H6" s="9">
        <v>339</v>
      </c>
      <c r="I6" s="9">
        <v>48</v>
      </c>
      <c r="J6" s="9">
        <v>4270</v>
      </c>
      <c r="K6" s="10"/>
    </row>
    <row r="7" spans="1:12" ht="15" customHeight="1">
      <c r="B7" s="38" t="s">
        <v>103</v>
      </c>
      <c r="C7" s="10">
        <v>12142</v>
      </c>
      <c r="D7" s="10">
        <v>86</v>
      </c>
      <c r="E7" s="10">
        <v>991</v>
      </c>
      <c r="F7" s="10">
        <v>3629</v>
      </c>
      <c r="G7" s="10">
        <v>3174</v>
      </c>
      <c r="H7" s="10">
        <v>300</v>
      </c>
      <c r="I7" s="10">
        <v>48</v>
      </c>
      <c r="J7" s="10">
        <v>3914</v>
      </c>
      <c r="K7" s="10"/>
    </row>
    <row r="8" spans="1:12" ht="15" customHeight="1">
      <c r="B8" s="38" t="s">
        <v>104</v>
      </c>
      <c r="C8" s="10">
        <v>22505</v>
      </c>
      <c r="D8" s="10">
        <v>11579</v>
      </c>
      <c r="E8" s="10">
        <v>6846</v>
      </c>
      <c r="F8" s="10">
        <v>3146</v>
      </c>
      <c r="G8" s="10">
        <v>539</v>
      </c>
      <c r="H8" s="10">
        <v>39</v>
      </c>
      <c r="I8" s="10" t="s">
        <v>1</v>
      </c>
      <c r="J8" s="10">
        <v>356</v>
      </c>
      <c r="K8" s="10"/>
    </row>
    <row r="9" spans="1:12" ht="15" customHeight="1">
      <c r="B9" s="38"/>
      <c r="C9" s="10"/>
      <c r="D9" s="10"/>
      <c r="E9" s="10"/>
      <c r="F9" s="10"/>
      <c r="G9" s="10"/>
      <c r="H9" s="10"/>
      <c r="I9" s="10"/>
      <c r="J9" s="10"/>
      <c r="K9" s="10"/>
    </row>
    <row r="10" spans="1:12" ht="15" customHeight="1">
      <c r="A10" s="2" t="s">
        <v>133</v>
      </c>
      <c r="B10" s="53" t="s">
        <v>98</v>
      </c>
      <c r="C10" s="9">
        <v>43928</v>
      </c>
      <c r="D10" s="9">
        <v>11969</v>
      </c>
      <c r="E10" s="9">
        <v>10687</v>
      </c>
      <c r="F10" s="9">
        <v>8112</v>
      </c>
      <c r="G10" s="9">
        <v>5522</v>
      </c>
      <c r="H10" s="9">
        <v>374</v>
      </c>
      <c r="I10" s="9">
        <v>149</v>
      </c>
      <c r="J10" s="9">
        <v>7115</v>
      </c>
      <c r="K10" s="10"/>
    </row>
    <row r="11" spans="1:12" ht="15" customHeight="1">
      <c r="B11" s="35" t="s">
        <v>102</v>
      </c>
      <c r="C11" s="9">
        <v>38327</v>
      </c>
      <c r="D11" s="9">
        <v>11194</v>
      </c>
      <c r="E11" s="9">
        <v>9530</v>
      </c>
      <c r="F11" s="9">
        <v>7033</v>
      </c>
      <c r="G11" s="9">
        <v>4603</v>
      </c>
      <c r="H11" s="9">
        <v>374</v>
      </c>
      <c r="I11" s="9">
        <v>149</v>
      </c>
      <c r="J11" s="9">
        <v>5444</v>
      </c>
      <c r="K11" s="10"/>
    </row>
    <row r="12" spans="1:12" ht="15" customHeight="1">
      <c r="B12" s="38" t="s">
        <v>103</v>
      </c>
      <c r="C12" s="2">
        <v>9091</v>
      </c>
      <c r="D12" s="10">
        <v>14</v>
      </c>
      <c r="E12" s="10">
        <v>237</v>
      </c>
      <c r="F12" s="10">
        <v>812</v>
      </c>
      <c r="G12" s="10">
        <v>2914</v>
      </c>
      <c r="H12" s="10">
        <v>342</v>
      </c>
      <c r="I12" s="10">
        <v>119</v>
      </c>
      <c r="J12" s="10">
        <v>4653</v>
      </c>
      <c r="K12" s="10"/>
    </row>
    <row r="13" spans="1:12" ht="15" customHeight="1">
      <c r="B13" s="38" t="s">
        <v>104</v>
      </c>
      <c r="C13" s="10">
        <v>29236</v>
      </c>
      <c r="D13" s="10">
        <v>11180</v>
      </c>
      <c r="E13" s="10">
        <v>9293</v>
      </c>
      <c r="F13" s="10">
        <v>6221</v>
      </c>
      <c r="G13" s="10">
        <v>1689</v>
      </c>
      <c r="H13" s="10">
        <v>32</v>
      </c>
      <c r="I13" s="10">
        <v>30</v>
      </c>
      <c r="J13" s="10">
        <v>791</v>
      </c>
      <c r="K13" s="10"/>
    </row>
    <row r="14" spans="1:12" ht="15" customHeight="1">
      <c r="B14" s="38"/>
      <c r="C14" s="10"/>
      <c r="D14" s="10"/>
      <c r="E14" s="10"/>
      <c r="F14" s="10"/>
      <c r="G14" s="10"/>
      <c r="H14" s="10"/>
      <c r="I14" s="10"/>
      <c r="J14" s="10"/>
      <c r="K14" s="10"/>
    </row>
    <row r="15" spans="1:12" ht="15" customHeight="1">
      <c r="A15" s="2" t="s">
        <v>139</v>
      </c>
      <c r="B15" s="53" t="s">
        <v>98</v>
      </c>
      <c r="C15" s="9">
        <v>45966</v>
      </c>
      <c r="D15" s="9">
        <v>12382</v>
      </c>
      <c r="E15" s="9">
        <v>10367</v>
      </c>
      <c r="F15" s="9">
        <v>9501</v>
      </c>
      <c r="G15" s="9">
        <v>5596</v>
      </c>
      <c r="H15" s="9">
        <v>393</v>
      </c>
      <c r="I15" s="9">
        <v>174</v>
      </c>
      <c r="J15" s="9">
        <v>7553</v>
      </c>
      <c r="K15" s="10"/>
    </row>
    <row r="16" spans="1:12" ht="15" customHeight="1">
      <c r="B16" s="35" t="s">
        <v>102</v>
      </c>
      <c r="C16" s="9">
        <v>40861</v>
      </c>
      <c r="D16" s="9">
        <v>11569</v>
      </c>
      <c r="E16" s="9">
        <v>9454</v>
      </c>
      <c r="F16" s="9">
        <v>8403</v>
      </c>
      <c r="G16" s="9">
        <v>4575</v>
      </c>
      <c r="H16" s="9">
        <v>393</v>
      </c>
      <c r="I16" s="9">
        <v>174</v>
      </c>
      <c r="J16" s="9">
        <v>6293</v>
      </c>
      <c r="K16" s="10"/>
    </row>
    <row r="17" spans="1:11" ht="15" customHeight="1">
      <c r="B17" s="38" t="s">
        <v>103</v>
      </c>
      <c r="C17" s="2">
        <v>6202</v>
      </c>
      <c r="D17" s="10">
        <v>4</v>
      </c>
      <c r="E17" s="10">
        <v>124</v>
      </c>
      <c r="F17" s="10">
        <v>294</v>
      </c>
      <c r="G17" s="10">
        <v>821</v>
      </c>
      <c r="H17" s="10">
        <v>393</v>
      </c>
      <c r="I17" s="10">
        <v>174</v>
      </c>
      <c r="J17" s="10">
        <v>4392</v>
      </c>
      <c r="K17" s="10"/>
    </row>
    <row r="18" spans="1:11" ht="15" customHeight="1">
      <c r="B18" s="38" t="s">
        <v>104</v>
      </c>
      <c r="C18" s="10">
        <v>34659</v>
      </c>
      <c r="D18" s="10">
        <v>11565</v>
      </c>
      <c r="E18" s="10">
        <v>9330</v>
      </c>
      <c r="F18" s="10">
        <v>8109</v>
      </c>
      <c r="G18" s="10">
        <v>3754</v>
      </c>
      <c r="H18" s="10" t="s">
        <v>1</v>
      </c>
      <c r="I18" s="10" t="s">
        <v>1</v>
      </c>
      <c r="J18" s="10">
        <v>1901</v>
      </c>
      <c r="K18" s="10"/>
    </row>
    <row r="19" spans="1:11" ht="15" customHeight="1">
      <c r="B19" s="38"/>
      <c r="C19" s="10"/>
      <c r="D19" s="10"/>
      <c r="E19" s="10"/>
      <c r="F19" s="10"/>
      <c r="G19" s="10"/>
      <c r="H19" s="10"/>
      <c r="I19" s="10"/>
      <c r="J19" s="10"/>
    </row>
    <row r="20" spans="1:11" ht="15" customHeight="1">
      <c r="A20" s="114" t="s">
        <v>156</v>
      </c>
      <c r="B20" s="53" t="s">
        <v>98</v>
      </c>
      <c r="C20" s="2">
        <v>46547</v>
      </c>
      <c r="D20" s="2">
        <v>11390</v>
      </c>
      <c r="E20" s="2">
        <v>10854</v>
      </c>
      <c r="F20" s="2">
        <v>9123</v>
      </c>
      <c r="G20" s="2">
        <v>6745</v>
      </c>
      <c r="H20" s="2">
        <v>285</v>
      </c>
      <c r="I20" s="2">
        <v>184</v>
      </c>
      <c r="J20" s="2">
        <v>7966</v>
      </c>
    </row>
    <row r="21" spans="1:11" ht="15" customHeight="1">
      <c r="B21" s="35" t="s">
        <v>102</v>
      </c>
      <c r="C21" s="65">
        <v>40404</v>
      </c>
      <c r="D21" s="2">
        <v>9994</v>
      </c>
      <c r="E21" s="2">
        <v>9886</v>
      </c>
      <c r="F21" s="2">
        <v>7917</v>
      </c>
      <c r="G21" s="4">
        <v>5502</v>
      </c>
      <c r="H21" s="2">
        <v>285</v>
      </c>
      <c r="I21" s="2">
        <v>184</v>
      </c>
      <c r="J21" s="2">
        <v>6636</v>
      </c>
    </row>
    <row r="22" spans="1:11" ht="15" customHeight="1">
      <c r="B22" s="38" t="s">
        <v>103</v>
      </c>
      <c r="C22" s="2">
        <v>4392</v>
      </c>
      <c r="D22" s="8" t="s">
        <v>1</v>
      </c>
      <c r="E22" s="2">
        <v>29</v>
      </c>
      <c r="F22" s="2">
        <v>102</v>
      </c>
      <c r="G22" s="4">
        <v>626</v>
      </c>
      <c r="H22" s="2">
        <v>186</v>
      </c>
      <c r="I22" s="2">
        <v>184</v>
      </c>
      <c r="J22" s="2">
        <v>3265</v>
      </c>
    </row>
    <row r="23" spans="1:11" ht="15" customHeight="1">
      <c r="B23" s="38" t="s">
        <v>104</v>
      </c>
      <c r="C23" s="78">
        <v>36012</v>
      </c>
      <c r="D23" s="2">
        <v>9994</v>
      </c>
      <c r="E23" s="2">
        <v>9857</v>
      </c>
      <c r="F23" s="2">
        <v>7815</v>
      </c>
      <c r="G23" s="4">
        <v>4876</v>
      </c>
      <c r="H23" s="2">
        <v>99</v>
      </c>
      <c r="I23" s="8" t="s">
        <v>1</v>
      </c>
      <c r="J23" s="2">
        <v>3371</v>
      </c>
    </row>
    <row r="24" spans="1:11" ht="15" customHeight="1">
      <c r="B24" s="38"/>
      <c r="C24" s="10"/>
      <c r="D24" s="10"/>
      <c r="E24" s="10"/>
      <c r="F24" s="10"/>
      <c r="G24" s="10"/>
      <c r="H24" s="10"/>
      <c r="I24" s="10"/>
      <c r="J24" s="10"/>
    </row>
    <row r="25" spans="1:11" ht="15" customHeight="1">
      <c r="A25" s="114" t="s">
        <v>162</v>
      </c>
      <c r="B25" s="53" t="s">
        <v>98</v>
      </c>
      <c r="C25" s="2">
        <v>44720</v>
      </c>
      <c r="D25" s="2">
        <v>10478</v>
      </c>
      <c r="E25" s="2">
        <v>10177</v>
      </c>
      <c r="F25" s="2">
        <v>9029</v>
      </c>
      <c r="G25" s="4">
        <v>6080</v>
      </c>
      <c r="H25" s="2">
        <v>391</v>
      </c>
      <c r="I25" s="2">
        <v>213</v>
      </c>
      <c r="J25" s="2">
        <v>8352</v>
      </c>
    </row>
    <row r="26" spans="1:11" ht="15" customHeight="1">
      <c r="B26" s="35" t="s">
        <v>102</v>
      </c>
      <c r="C26" s="2">
        <v>38960</v>
      </c>
      <c r="D26" s="2">
        <v>9475</v>
      </c>
      <c r="E26" s="2">
        <v>8949</v>
      </c>
      <c r="F26" s="4">
        <v>7922</v>
      </c>
      <c r="G26" s="2">
        <v>5023</v>
      </c>
      <c r="H26" s="2">
        <v>391</v>
      </c>
      <c r="I26" s="2">
        <v>213</v>
      </c>
      <c r="J26" s="2">
        <v>6987</v>
      </c>
    </row>
    <row r="27" spans="1:11" ht="15" customHeight="1">
      <c r="B27" s="38" t="s">
        <v>103</v>
      </c>
      <c r="C27" s="2">
        <v>2923</v>
      </c>
      <c r="D27" s="8" t="s">
        <v>1</v>
      </c>
      <c r="E27" s="2">
        <v>27</v>
      </c>
      <c r="F27" s="2">
        <v>14</v>
      </c>
      <c r="G27" s="4">
        <v>226</v>
      </c>
      <c r="H27" s="2">
        <v>152</v>
      </c>
      <c r="I27" s="2">
        <v>152</v>
      </c>
      <c r="J27" s="2">
        <v>2352</v>
      </c>
    </row>
    <row r="28" spans="1:11" ht="15" customHeight="1">
      <c r="B28" s="38" t="s">
        <v>104</v>
      </c>
      <c r="C28" s="2">
        <v>36037</v>
      </c>
      <c r="D28" s="2">
        <v>9475</v>
      </c>
      <c r="E28" s="2">
        <v>8922</v>
      </c>
      <c r="F28" s="2">
        <v>7908</v>
      </c>
      <c r="G28" s="4">
        <v>4797</v>
      </c>
      <c r="H28" s="2">
        <v>239</v>
      </c>
      <c r="I28" s="2">
        <v>61</v>
      </c>
      <c r="J28" s="2">
        <v>4635</v>
      </c>
    </row>
    <row r="29" spans="1:11" ht="15" customHeight="1">
      <c r="B29" s="38"/>
      <c r="C29" s="10"/>
      <c r="D29" s="10"/>
      <c r="E29" s="10"/>
      <c r="F29" s="10"/>
      <c r="G29" s="10"/>
      <c r="H29" s="10"/>
      <c r="I29" s="10"/>
      <c r="J29" s="10"/>
    </row>
    <row r="30" spans="1:11" ht="15" customHeight="1">
      <c r="A30" s="114" t="s">
        <v>179</v>
      </c>
      <c r="B30" s="53" t="s">
        <v>98</v>
      </c>
      <c r="C30" s="2">
        <v>41988</v>
      </c>
      <c r="D30" s="2">
        <v>10529</v>
      </c>
      <c r="E30" s="2">
        <v>9029</v>
      </c>
      <c r="F30" s="2">
        <v>8284</v>
      </c>
      <c r="G30" s="4">
        <v>5574</v>
      </c>
      <c r="H30" s="2">
        <v>364</v>
      </c>
      <c r="I30" s="2">
        <v>279</v>
      </c>
      <c r="J30" s="2">
        <v>7929</v>
      </c>
    </row>
    <row r="31" spans="1:11" ht="15" customHeight="1">
      <c r="B31" s="35" t="s">
        <v>102</v>
      </c>
      <c r="C31" s="2">
        <v>37342</v>
      </c>
      <c r="D31" s="2">
        <v>9699</v>
      </c>
      <c r="E31" s="2">
        <v>8124</v>
      </c>
      <c r="F31" s="4">
        <v>7201</v>
      </c>
      <c r="G31" s="2">
        <v>4828</v>
      </c>
      <c r="H31" s="2">
        <v>364</v>
      </c>
      <c r="I31" s="2">
        <v>279</v>
      </c>
      <c r="J31" s="2">
        <v>6847</v>
      </c>
    </row>
    <row r="32" spans="1:11" ht="15" customHeight="1">
      <c r="B32" s="38" t="s">
        <v>103</v>
      </c>
      <c r="C32" s="2">
        <v>1899</v>
      </c>
      <c r="D32" s="8" t="s">
        <v>1</v>
      </c>
      <c r="E32" s="2">
        <v>10</v>
      </c>
      <c r="F32" s="2">
        <v>16</v>
      </c>
      <c r="G32" s="4">
        <v>107</v>
      </c>
      <c r="H32" s="2">
        <v>64</v>
      </c>
      <c r="I32" s="2">
        <v>130</v>
      </c>
      <c r="J32" s="2">
        <v>1572</v>
      </c>
    </row>
    <row r="33" spans="1:10" ht="15" customHeight="1">
      <c r="B33" s="38" t="s">
        <v>104</v>
      </c>
      <c r="C33" s="2">
        <v>35443</v>
      </c>
      <c r="D33" s="2">
        <v>9699</v>
      </c>
      <c r="E33" s="2">
        <v>8114</v>
      </c>
      <c r="F33" s="2">
        <v>7185</v>
      </c>
      <c r="G33" s="4">
        <v>4721</v>
      </c>
      <c r="H33" s="2">
        <v>300</v>
      </c>
      <c r="I33" s="2">
        <v>149</v>
      </c>
      <c r="J33" s="2">
        <v>5275</v>
      </c>
    </row>
    <row r="34" spans="1:10">
      <c r="B34" s="38"/>
      <c r="C34" s="10"/>
      <c r="D34" s="10"/>
      <c r="E34" s="10"/>
      <c r="F34" s="10"/>
      <c r="G34" s="10"/>
      <c r="H34" s="10"/>
      <c r="I34" s="10"/>
      <c r="J34" s="10"/>
    </row>
    <row r="35" spans="1:10">
      <c r="A35" s="114" t="s">
        <v>257</v>
      </c>
      <c r="B35" s="53" t="s">
        <v>98</v>
      </c>
      <c r="C35" s="8">
        <v>39735</v>
      </c>
      <c r="D35" s="8">
        <v>9962</v>
      </c>
      <c r="E35" s="8">
        <v>9022</v>
      </c>
      <c r="F35" s="8">
        <v>7239</v>
      </c>
      <c r="G35" s="8">
        <v>5325</v>
      </c>
      <c r="H35" s="8">
        <v>292</v>
      </c>
      <c r="I35" s="8">
        <v>182</v>
      </c>
      <c r="J35" s="8">
        <v>7713</v>
      </c>
    </row>
    <row r="36" spans="1:10">
      <c r="B36" s="35" t="s">
        <v>102</v>
      </c>
      <c r="C36" s="8">
        <f>SUM(C37:C38)</f>
        <v>35210</v>
      </c>
      <c r="D36" s="8">
        <f t="shared" ref="D36:J36" si="0">SUM(D37:D38)</f>
        <v>9248</v>
      </c>
      <c r="E36" s="8">
        <f t="shared" si="0"/>
        <v>8224</v>
      </c>
      <c r="F36" s="8">
        <f t="shared" si="0"/>
        <v>6374</v>
      </c>
      <c r="G36" s="8">
        <f t="shared" si="0"/>
        <v>4283</v>
      </c>
      <c r="H36" s="8">
        <f t="shared" si="0"/>
        <v>292</v>
      </c>
      <c r="I36" s="8">
        <f t="shared" si="0"/>
        <v>182</v>
      </c>
      <c r="J36" s="8">
        <f t="shared" si="0"/>
        <v>6607</v>
      </c>
    </row>
    <row r="37" spans="1:10">
      <c r="B37" s="38" t="s">
        <v>103</v>
      </c>
      <c r="C37" s="8">
        <v>1137</v>
      </c>
      <c r="D37" s="8" t="s">
        <v>1</v>
      </c>
      <c r="E37" s="8">
        <v>12</v>
      </c>
      <c r="F37" s="8">
        <v>7</v>
      </c>
      <c r="G37" s="8">
        <v>21</v>
      </c>
      <c r="H37" s="8">
        <v>8</v>
      </c>
      <c r="I37" s="8">
        <v>58</v>
      </c>
      <c r="J37" s="8">
        <v>1031</v>
      </c>
    </row>
    <row r="38" spans="1:10" ht="24">
      <c r="B38" s="38" t="s">
        <v>104</v>
      </c>
      <c r="C38" s="8">
        <v>34073</v>
      </c>
      <c r="D38" s="8">
        <v>9248</v>
      </c>
      <c r="E38" s="8">
        <v>8212</v>
      </c>
      <c r="F38" s="8">
        <v>6367</v>
      </c>
      <c r="G38" s="8">
        <v>4262</v>
      </c>
      <c r="H38" s="8">
        <v>284</v>
      </c>
      <c r="I38" s="8">
        <v>124</v>
      </c>
      <c r="J38" s="8">
        <v>5576</v>
      </c>
    </row>
  </sheetData>
  <customSheetViews>
    <customSheetView guid="{8B2CB98E-AEFB-40EF-A7BC-C1216A86C213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pane ySplit="4" topLeftCell="A20" activePane="bottomLeft" state="frozen"/>
      <selection pane="bottomLeft"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pane ySplit="4" topLeftCell="A5" activePane="bottomLeft" state="frozen"/>
      <selection pane="bottomLeft"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>
      <pane ySplit="4" topLeftCell="A5" activePane="bottomLeft" state="frozen"/>
      <selection pane="bottomLeft" activeCell="B11" sqref="B11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pane ySplit="4" topLeftCell="A5" activePane="bottomLeft" state="frozen"/>
      <selection pane="bottomLeft"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pane ySplit="4" topLeftCell="A17" activePane="bottomLeft" state="frozen"/>
      <selection pane="bottomLeft" activeCell="C35" sqref="C35:J38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4">
    <mergeCell ref="D3:I3"/>
    <mergeCell ref="C3:C4"/>
    <mergeCell ref="J3:J4"/>
    <mergeCell ref="A3:B4"/>
  </mergeCells>
  <phoneticPr fontId="19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7"/>
  <dimension ref="A1:X59"/>
  <sheetViews>
    <sheetView zoomScale="120" zoomScaleNormal="120" workbookViewId="0">
      <pane ySplit="5" topLeftCell="A6" activePane="bottomLeft" state="frozen"/>
      <selection pane="bottomLeft" activeCell="L12" sqref="L12"/>
    </sheetView>
  </sheetViews>
  <sheetFormatPr defaultRowHeight="12"/>
  <cols>
    <col min="1" max="1" width="21.85546875" style="2" customWidth="1"/>
    <col min="2" max="6" width="7.42578125" style="2" customWidth="1"/>
    <col min="7" max="7" width="7.42578125" style="4" customWidth="1"/>
    <col min="8" max="11" width="7.42578125" style="2" customWidth="1"/>
    <col min="12" max="12" width="7.42578125" style="4" customWidth="1"/>
    <col min="13" max="17" width="7.42578125" style="2" customWidth="1"/>
    <col min="18" max="24" width="9.140625" style="4"/>
    <col min="25" max="16384" width="9.140625" style="2"/>
  </cols>
  <sheetData>
    <row r="1" spans="1:24" s="3" customFormat="1">
      <c r="A1" s="14" t="s">
        <v>261</v>
      </c>
      <c r="B1" s="2"/>
      <c r="C1" s="2"/>
      <c r="D1" s="2"/>
      <c r="E1" s="2"/>
      <c r="F1" s="2"/>
      <c r="G1" s="2"/>
      <c r="H1" s="2"/>
      <c r="I1" s="2"/>
      <c r="J1" s="2"/>
      <c r="R1" s="6"/>
      <c r="S1" s="6"/>
      <c r="T1" s="6"/>
      <c r="U1" s="6"/>
      <c r="V1" s="6"/>
      <c r="W1" s="6"/>
      <c r="X1" s="6"/>
    </row>
    <row r="2" spans="1:24" ht="15" customHeight="1" thickBot="1">
      <c r="A2" s="7"/>
      <c r="G2" s="2"/>
      <c r="L2" s="2"/>
      <c r="Q2" s="5" t="s">
        <v>37</v>
      </c>
    </row>
    <row r="3" spans="1:24" ht="18.75" customHeight="1" thickTop="1">
      <c r="A3" s="273" t="s">
        <v>105</v>
      </c>
      <c r="B3" s="269" t="s">
        <v>98</v>
      </c>
      <c r="C3" s="270"/>
      <c r="D3" s="251" t="s">
        <v>100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69" t="s">
        <v>101</v>
      </c>
      <c r="Q3" s="270"/>
    </row>
    <row r="4" spans="1:24" ht="18.75" customHeight="1">
      <c r="A4" s="274"/>
      <c r="B4" s="271"/>
      <c r="C4" s="272"/>
      <c r="D4" s="277" t="s">
        <v>16</v>
      </c>
      <c r="E4" s="278"/>
      <c r="F4" s="277" t="s">
        <v>17</v>
      </c>
      <c r="G4" s="278"/>
      <c r="H4" s="277" t="s">
        <v>18</v>
      </c>
      <c r="I4" s="278"/>
      <c r="J4" s="277" t="s">
        <v>19</v>
      </c>
      <c r="K4" s="278"/>
      <c r="L4" s="277" t="s">
        <v>20</v>
      </c>
      <c r="M4" s="278"/>
      <c r="N4" s="277" t="s">
        <v>21</v>
      </c>
      <c r="O4" s="279"/>
      <c r="P4" s="271"/>
      <c r="Q4" s="272"/>
    </row>
    <row r="5" spans="1:24" ht="18.75" customHeight="1">
      <c r="A5" s="275"/>
      <c r="B5" s="41" t="s">
        <v>78</v>
      </c>
      <c r="C5" s="41" t="s">
        <v>56</v>
      </c>
      <c r="D5" s="41" t="s">
        <v>78</v>
      </c>
      <c r="E5" s="41" t="s">
        <v>56</v>
      </c>
      <c r="F5" s="41" t="s">
        <v>78</v>
      </c>
      <c r="G5" s="41" t="s">
        <v>56</v>
      </c>
      <c r="H5" s="41" t="s">
        <v>78</v>
      </c>
      <c r="I5" s="41" t="s">
        <v>56</v>
      </c>
      <c r="J5" s="41" t="s">
        <v>78</v>
      </c>
      <c r="K5" s="41" t="s">
        <v>56</v>
      </c>
      <c r="L5" s="41" t="s">
        <v>78</v>
      </c>
      <c r="M5" s="41" t="s">
        <v>56</v>
      </c>
      <c r="N5" s="41" t="s">
        <v>78</v>
      </c>
      <c r="O5" s="41" t="s">
        <v>56</v>
      </c>
      <c r="P5" s="41" t="s">
        <v>78</v>
      </c>
      <c r="Q5" s="42" t="s">
        <v>56</v>
      </c>
    </row>
    <row r="6" spans="1:24" ht="18.75" customHeight="1">
      <c r="A6" s="64" t="s">
        <v>73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24" ht="15" customHeight="1">
      <c r="A7" s="126" t="s">
        <v>98</v>
      </c>
      <c r="B7" s="234">
        <f>SUM(B11,B8)</f>
        <v>39735</v>
      </c>
      <c r="C7" s="234">
        <f t="shared" ref="C7:Q7" si="0">SUM(C11,C8)</f>
        <v>22202</v>
      </c>
      <c r="D7" s="234">
        <f t="shared" si="0"/>
        <v>9962</v>
      </c>
      <c r="E7" s="234">
        <f t="shared" si="0"/>
        <v>5157</v>
      </c>
      <c r="F7" s="234">
        <f t="shared" si="0"/>
        <v>9022</v>
      </c>
      <c r="G7" s="234">
        <f t="shared" si="0"/>
        <v>5168</v>
      </c>
      <c r="H7" s="234">
        <f t="shared" si="0"/>
        <v>7239</v>
      </c>
      <c r="I7" s="234">
        <f t="shared" si="0"/>
        <v>4145</v>
      </c>
      <c r="J7" s="234">
        <f t="shared" si="0"/>
        <v>5325</v>
      </c>
      <c r="K7" s="234">
        <f t="shared" si="0"/>
        <v>3092</v>
      </c>
      <c r="L7" s="234">
        <f t="shared" si="0"/>
        <v>292</v>
      </c>
      <c r="M7" s="234">
        <f t="shared" si="0"/>
        <v>207</v>
      </c>
      <c r="N7" s="234">
        <f t="shared" si="0"/>
        <v>182</v>
      </c>
      <c r="O7" s="234">
        <f t="shared" si="0"/>
        <v>115</v>
      </c>
      <c r="P7" s="234">
        <f t="shared" si="0"/>
        <v>7713</v>
      </c>
      <c r="Q7" s="241">
        <f t="shared" si="0"/>
        <v>4318</v>
      </c>
    </row>
    <row r="8" spans="1:24" ht="15" customHeight="1">
      <c r="A8" s="126" t="s">
        <v>103</v>
      </c>
      <c r="B8" s="235">
        <v>1641</v>
      </c>
      <c r="C8" s="235">
        <v>996</v>
      </c>
      <c r="D8" s="236" t="s">
        <v>1</v>
      </c>
      <c r="E8" s="235" t="s">
        <v>1</v>
      </c>
      <c r="F8" s="235">
        <v>16</v>
      </c>
      <c r="G8" s="235">
        <v>10</v>
      </c>
      <c r="H8" s="235">
        <v>23</v>
      </c>
      <c r="I8" s="235">
        <v>12</v>
      </c>
      <c r="J8" s="235">
        <v>25</v>
      </c>
      <c r="K8" s="235">
        <v>18</v>
      </c>
      <c r="L8" s="235">
        <v>8</v>
      </c>
      <c r="M8" s="235">
        <v>3</v>
      </c>
      <c r="N8" s="235">
        <v>58</v>
      </c>
      <c r="O8" s="236">
        <v>36</v>
      </c>
      <c r="P8" s="235">
        <v>1511</v>
      </c>
      <c r="Q8" s="242">
        <v>917</v>
      </c>
    </row>
    <row r="9" spans="1:24" ht="15" customHeight="1">
      <c r="A9" s="127" t="s">
        <v>99</v>
      </c>
      <c r="B9" s="235">
        <v>1137</v>
      </c>
      <c r="C9" s="235">
        <v>687</v>
      </c>
      <c r="D9" s="236" t="s">
        <v>1</v>
      </c>
      <c r="E9" s="235" t="s">
        <v>1</v>
      </c>
      <c r="F9" s="235">
        <v>12</v>
      </c>
      <c r="G9" s="235">
        <v>7</v>
      </c>
      <c r="H9" s="235">
        <v>7</v>
      </c>
      <c r="I9" s="235">
        <v>4</v>
      </c>
      <c r="J9" s="235">
        <v>21</v>
      </c>
      <c r="K9" s="235">
        <v>17</v>
      </c>
      <c r="L9" s="235">
        <v>8</v>
      </c>
      <c r="M9" s="235">
        <v>3</v>
      </c>
      <c r="N9" s="235">
        <v>58</v>
      </c>
      <c r="O9" s="236">
        <v>36</v>
      </c>
      <c r="P9" s="235">
        <v>1031</v>
      </c>
      <c r="Q9" s="242">
        <v>620</v>
      </c>
    </row>
    <row r="10" spans="1:24" ht="15" customHeight="1">
      <c r="A10" s="127" t="s">
        <v>106</v>
      </c>
      <c r="B10" s="235">
        <v>504</v>
      </c>
      <c r="C10" s="235">
        <v>309</v>
      </c>
      <c r="D10" s="236" t="s">
        <v>1</v>
      </c>
      <c r="E10" s="235" t="s">
        <v>1</v>
      </c>
      <c r="F10" s="235">
        <v>4</v>
      </c>
      <c r="G10" s="235">
        <v>3</v>
      </c>
      <c r="H10" s="235">
        <v>16</v>
      </c>
      <c r="I10" s="235">
        <v>8</v>
      </c>
      <c r="J10" s="235">
        <v>4</v>
      </c>
      <c r="K10" s="235">
        <v>1</v>
      </c>
      <c r="L10" s="235" t="s">
        <v>1</v>
      </c>
      <c r="M10" s="235" t="s">
        <v>1</v>
      </c>
      <c r="N10" s="235" t="s">
        <v>1</v>
      </c>
      <c r="O10" s="236" t="s">
        <v>1</v>
      </c>
      <c r="P10" s="235">
        <v>480</v>
      </c>
      <c r="Q10" s="242">
        <v>297</v>
      </c>
    </row>
    <row r="11" spans="1:24" ht="15" customHeight="1">
      <c r="A11" s="126" t="s">
        <v>104</v>
      </c>
      <c r="B11" s="235">
        <v>38094</v>
      </c>
      <c r="C11" s="235">
        <v>21206</v>
      </c>
      <c r="D11" s="235">
        <v>9962</v>
      </c>
      <c r="E11" s="235">
        <v>5157</v>
      </c>
      <c r="F11" s="235">
        <v>9006</v>
      </c>
      <c r="G11" s="235">
        <v>5158</v>
      </c>
      <c r="H11" s="235">
        <v>7216</v>
      </c>
      <c r="I11" s="235">
        <v>4133</v>
      </c>
      <c r="J11" s="235">
        <v>5300</v>
      </c>
      <c r="K11" s="235">
        <v>3074</v>
      </c>
      <c r="L11" s="235">
        <v>284</v>
      </c>
      <c r="M11" s="236">
        <v>204</v>
      </c>
      <c r="N11" s="236">
        <v>124</v>
      </c>
      <c r="O11" s="236">
        <v>79</v>
      </c>
      <c r="P11" s="235">
        <v>6202</v>
      </c>
      <c r="Q11" s="242">
        <v>3401</v>
      </c>
    </row>
    <row r="12" spans="1:24" ht="15" customHeight="1">
      <c r="A12" s="127" t="s">
        <v>99</v>
      </c>
      <c r="B12" s="235">
        <v>34073</v>
      </c>
      <c r="C12" s="235">
        <v>19084</v>
      </c>
      <c r="D12" s="235">
        <v>9248</v>
      </c>
      <c r="E12" s="235">
        <v>4784</v>
      </c>
      <c r="F12" s="235">
        <v>8212</v>
      </c>
      <c r="G12" s="235">
        <v>4727</v>
      </c>
      <c r="H12" s="235">
        <v>6367</v>
      </c>
      <c r="I12" s="235">
        <v>3669</v>
      </c>
      <c r="J12" s="235">
        <v>4262</v>
      </c>
      <c r="K12" s="235">
        <v>2490</v>
      </c>
      <c r="L12" s="235">
        <v>284</v>
      </c>
      <c r="M12" s="236">
        <v>204</v>
      </c>
      <c r="N12" s="236">
        <v>124</v>
      </c>
      <c r="O12" s="236">
        <v>79</v>
      </c>
      <c r="P12" s="235">
        <v>5576</v>
      </c>
      <c r="Q12" s="242">
        <v>3131</v>
      </c>
    </row>
    <row r="13" spans="1:24" ht="15" customHeight="1">
      <c r="A13" s="127" t="s">
        <v>106</v>
      </c>
      <c r="B13" s="235">
        <v>4021</v>
      </c>
      <c r="C13" s="235">
        <v>2122</v>
      </c>
      <c r="D13" s="235">
        <v>714</v>
      </c>
      <c r="E13" s="235">
        <v>373</v>
      </c>
      <c r="F13" s="235">
        <v>794</v>
      </c>
      <c r="G13" s="235">
        <v>431</v>
      </c>
      <c r="H13" s="235">
        <v>849</v>
      </c>
      <c r="I13" s="235">
        <v>464</v>
      </c>
      <c r="J13" s="235">
        <v>1038</v>
      </c>
      <c r="K13" s="235">
        <v>584</v>
      </c>
      <c r="L13" s="235" t="s">
        <v>1</v>
      </c>
      <c r="M13" s="236" t="s">
        <v>1</v>
      </c>
      <c r="N13" s="236" t="s">
        <v>1</v>
      </c>
      <c r="O13" s="236" t="s">
        <v>1</v>
      </c>
      <c r="P13" s="235">
        <v>626</v>
      </c>
      <c r="Q13" s="242">
        <v>270</v>
      </c>
    </row>
    <row r="14" spans="1:24" ht="18" customHeight="1">
      <c r="A14" s="128" t="s">
        <v>107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24" ht="15" customHeight="1">
      <c r="A15" s="126" t="s">
        <v>98</v>
      </c>
      <c r="B15" s="234">
        <f>SUM(B19,B16)</f>
        <v>5948</v>
      </c>
      <c r="C15" s="234">
        <f t="shared" ref="C15:I15" si="1">SUM(C19,C16)</f>
        <v>3381</v>
      </c>
      <c r="D15" s="234">
        <f t="shared" si="1"/>
        <v>5484</v>
      </c>
      <c r="E15" s="234">
        <f t="shared" si="1"/>
        <v>3074</v>
      </c>
      <c r="F15" s="234">
        <f t="shared" si="1"/>
        <v>461</v>
      </c>
      <c r="G15" s="234">
        <f t="shared" si="1"/>
        <v>305</v>
      </c>
      <c r="H15" s="234">
        <f t="shared" si="1"/>
        <v>3</v>
      </c>
      <c r="I15" s="234">
        <f t="shared" si="1"/>
        <v>2</v>
      </c>
      <c r="J15" s="234" t="s">
        <v>1</v>
      </c>
      <c r="K15" s="234" t="s">
        <v>1</v>
      </c>
      <c r="L15" s="234" t="s">
        <v>1</v>
      </c>
      <c r="M15" s="234" t="s">
        <v>1</v>
      </c>
      <c r="N15" s="234" t="s">
        <v>1</v>
      </c>
      <c r="O15" s="234" t="s">
        <v>1</v>
      </c>
      <c r="P15" s="234" t="s">
        <v>1</v>
      </c>
      <c r="Q15" s="242" t="s">
        <v>1</v>
      </c>
    </row>
    <row r="16" spans="1:24" ht="15" customHeight="1">
      <c r="A16" s="126" t="s">
        <v>103</v>
      </c>
      <c r="B16" s="235" t="s">
        <v>1</v>
      </c>
      <c r="C16" s="235" t="s">
        <v>1</v>
      </c>
      <c r="D16" s="236" t="s">
        <v>1</v>
      </c>
      <c r="E16" s="235" t="s">
        <v>1</v>
      </c>
      <c r="F16" s="235" t="s">
        <v>1</v>
      </c>
      <c r="G16" s="235" t="s">
        <v>1</v>
      </c>
      <c r="H16" s="235" t="s">
        <v>1</v>
      </c>
      <c r="I16" s="235" t="s">
        <v>1</v>
      </c>
      <c r="J16" s="235" t="s">
        <v>1</v>
      </c>
      <c r="K16" s="235" t="s">
        <v>1</v>
      </c>
      <c r="L16" s="235" t="s">
        <v>1</v>
      </c>
      <c r="M16" s="235" t="s">
        <v>1</v>
      </c>
      <c r="N16" s="235" t="s">
        <v>1</v>
      </c>
      <c r="O16" s="236" t="s">
        <v>1</v>
      </c>
      <c r="P16" s="235" t="s">
        <v>1</v>
      </c>
      <c r="Q16" s="242" t="s">
        <v>1</v>
      </c>
    </row>
    <row r="17" spans="1:17" ht="15" customHeight="1">
      <c r="A17" s="127" t="s">
        <v>99</v>
      </c>
      <c r="B17" s="235" t="s">
        <v>1</v>
      </c>
      <c r="C17" s="235" t="s">
        <v>1</v>
      </c>
      <c r="D17" s="236" t="s">
        <v>1</v>
      </c>
      <c r="E17" s="235" t="s">
        <v>1</v>
      </c>
      <c r="F17" s="235" t="s">
        <v>1</v>
      </c>
      <c r="G17" s="235" t="s">
        <v>1</v>
      </c>
      <c r="H17" s="235" t="s">
        <v>1</v>
      </c>
      <c r="I17" s="235" t="s">
        <v>1</v>
      </c>
      <c r="J17" s="235" t="s">
        <v>1</v>
      </c>
      <c r="K17" s="235" t="s">
        <v>1</v>
      </c>
      <c r="L17" s="235" t="s">
        <v>1</v>
      </c>
      <c r="M17" s="235" t="s">
        <v>1</v>
      </c>
      <c r="N17" s="235" t="s">
        <v>1</v>
      </c>
      <c r="O17" s="236" t="s">
        <v>1</v>
      </c>
      <c r="P17" s="235" t="s">
        <v>1</v>
      </c>
      <c r="Q17" s="242" t="s">
        <v>1</v>
      </c>
    </row>
    <row r="18" spans="1:17" ht="15" customHeight="1">
      <c r="A18" s="127" t="s">
        <v>106</v>
      </c>
      <c r="B18" s="235" t="s">
        <v>1</v>
      </c>
      <c r="C18" s="235" t="s">
        <v>1</v>
      </c>
      <c r="D18" s="236" t="s">
        <v>1</v>
      </c>
      <c r="E18" s="235" t="s">
        <v>1</v>
      </c>
      <c r="F18" s="235" t="s">
        <v>1</v>
      </c>
      <c r="G18" s="235" t="s">
        <v>1</v>
      </c>
      <c r="H18" s="235" t="s">
        <v>1</v>
      </c>
      <c r="I18" s="235" t="s">
        <v>1</v>
      </c>
      <c r="J18" s="235" t="s">
        <v>1</v>
      </c>
      <c r="K18" s="235" t="s">
        <v>1</v>
      </c>
      <c r="L18" s="235" t="s">
        <v>1</v>
      </c>
      <c r="M18" s="235" t="s">
        <v>1</v>
      </c>
      <c r="N18" s="235" t="s">
        <v>1</v>
      </c>
      <c r="O18" s="236" t="s">
        <v>1</v>
      </c>
      <c r="P18" s="235" t="s">
        <v>1</v>
      </c>
      <c r="Q18" s="242" t="s">
        <v>1</v>
      </c>
    </row>
    <row r="19" spans="1:17" ht="15" customHeight="1">
      <c r="A19" s="126" t="s">
        <v>104</v>
      </c>
      <c r="B19" s="235">
        <v>5948</v>
      </c>
      <c r="C19" s="235">
        <v>3381</v>
      </c>
      <c r="D19" s="235">
        <v>5484</v>
      </c>
      <c r="E19" s="235">
        <v>3074</v>
      </c>
      <c r="F19" s="235">
        <v>461</v>
      </c>
      <c r="G19" s="235">
        <v>305</v>
      </c>
      <c r="H19" s="235">
        <v>3</v>
      </c>
      <c r="I19" s="235">
        <v>2</v>
      </c>
      <c r="J19" s="235" t="s">
        <v>1</v>
      </c>
      <c r="K19" s="235" t="s">
        <v>1</v>
      </c>
      <c r="L19" s="235" t="s">
        <v>1</v>
      </c>
      <c r="M19" s="236" t="s">
        <v>1</v>
      </c>
      <c r="N19" s="236" t="s">
        <v>1</v>
      </c>
      <c r="O19" s="236" t="s">
        <v>1</v>
      </c>
      <c r="P19" s="235" t="s">
        <v>1</v>
      </c>
      <c r="Q19" s="242" t="s">
        <v>1</v>
      </c>
    </row>
    <row r="20" spans="1:17" ht="15" customHeight="1">
      <c r="A20" s="127" t="s">
        <v>99</v>
      </c>
      <c r="B20" s="235">
        <v>5750</v>
      </c>
      <c r="C20" s="235">
        <v>3257</v>
      </c>
      <c r="D20" s="235">
        <v>5303</v>
      </c>
      <c r="E20" s="235">
        <v>2960</v>
      </c>
      <c r="F20" s="235">
        <v>444</v>
      </c>
      <c r="G20" s="235">
        <v>295</v>
      </c>
      <c r="H20" s="235">
        <v>3</v>
      </c>
      <c r="I20" s="235">
        <v>2</v>
      </c>
      <c r="J20" s="235" t="s">
        <v>1</v>
      </c>
      <c r="K20" s="235" t="s">
        <v>1</v>
      </c>
      <c r="L20" s="235" t="s">
        <v>1</v>
      </c>
      <c r="M20" s="236" t="s">
        <v>1</v>
      </c>
      <c r="N20" s="236" t="s">
        <v>1</v>
      </c>
      <c r="O20" s="236" t="s">
        <v>1</v>
      </c>
      <c r="P20" s="235" t="s">
        <v>1</v>
      </c>
      <c r="Q20" s="242" t="s">
        <v>1</v>
      </c>
    </row>
    <row r="21" spans="1:17" ht="15" customHeight="1">
      <c r="A21" s="127" t="s">
        <v>106</v>
      </c>
      <c r="B21" s="235">
        <v>198</v>
      </c>
      <c r="C21" s="235">
        <v>124</v>
      </c>
      <c r="D21" s="235">
        <v>181</v>
      </c>
      <c r="E21" s="235">
        <v>114</v>
      </c>
      <c r="F21" s="235">
        <v>17</v>
      </c>
      <c r="G21" s="235">
        <v>10</v>
      </c>
      <c r="H21" s="235" t="s">
        <v>1</v>
      </c>
      <c r="I21" s="235" t="s">
        <v>1</v>
      </c>
      <c r="J21" s="235" t="s">
        <v>1</v>
      </c>
      <c r="K21" s="235" t="s">
        <v>1</v>
      </c>
      <c r="L21" s="235" t="s">
        <v>1</v>
      </c>
      <c r="M21" s="236" t="s">
        <v>1</v>
      </c>
      <c r="N21" s="236" t="s">
        <v>1</v>
      </c>
      <c r="O21" s="236" t="s">
        <v>1</v>
      </c>
      <c r="P21" s="235" t="s">
        <v>1</v>
      </c>
      <c r="Q21" s="242" t="s">
        <v>1</v>
      </c>
    </row>
    <row r="22" spans="1:17" ht="18" customHeight="1">
      <c r="A22" s="128" t="s">
        <v>22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7" ht="15" customHeight="1">
      <c r="A23" s="126" t="s">
        <v>98</v>
      </c>
      <c r="B23" s="234">
        <f>SUM(B27,B24)</f>
        <v>21964</v>
      </c>
      <c r="C23" s="234">
        <f t="shared" ref="C23:Q23" si="2">SUM(C27,C24)</f>
        <v>12675</v>
      </c>
      <c r="D23" s="234">
        <f t="shared" si="2"/>
        <v>3576</v>
      </c>
      <c r="E23" s="234">
        <f t="shared" si="2"/>
        <v>1657</v>
      </c>
      <c r="F23" s="234">
        <f t="shared" si="2"/>
        <v>7139</v>
      </c>
      <c r="G23" s="234">
        <f t="shared" si="2"/>
        <v>4153</v>
      </c>
      <c r="H23" s="234">
        <f t="shared" si="2"/>
        <v>4906</v>
      </c>
      <c r="I23" s="234">
        <f t="shared" si="2"/>
        <v>2943</v>
      </c>
      <c r="J23" s="234">
        <f t="shared" si="2"/>
        <v>3095</v>
      </c>
      <c r="K23" s="234">
        <f t="shared" si="2"/>
        <v>1913</v>
      </c>
      <c r="L23" s="234">
        <f t="shared" si="2"/>
        <v>172</v>
      </c>
      <c r="M23" s="234">
        <f t="shared" si="2"/>
        <v>131</v>
      </c>
      <c r="N23" s="234">
        <f t="shared" si="2"/>
        <v>66</v>
      </c>
      <c r="O23" s="234">
        <f t="shared" si="2"/>
        <v>43</v>
      </c>
      <c r="P23" s="234">
        <f t="shared" si="2"/>
        <v>3010</v>
      </c>
      <c r="Q23" s="242">
        <f t="shared" si="2"/>
        <v>1835</v>
      </c>
    </row>
    <row r="24" spans="1:17" ht="15" customHeight="1">
      <c r="A24" s="126" t="s">
        <v>103</v>
      </c>
      <c r="B24" s="235" t="s">
        <v>1</v>
      </c>
      <c r="C24" s="235" t="s">
        <v>1</v>
      </c>
      <c r="D24" s="236" t="s">
        <v>1</v>
      </c>
      <c r="E24" s="235" t="s">
        <v>1</v>
      </c>
      <c r="F24" s="235" t="s">
        <v>1</v>
      </c>
      <c r="G24" s="235" t="s">
        <v>1</v>
      </c>
      <c r="H24" s="235" t="s">
        <v>1</v>
      </c>
      <c r="I24" s="235" t="s">
        <v>1</v>
      </c>
      <c r="J24" s="235" t="s">
        <v>1</v>
      </c>
      <c r="K24" s="235" t="s">
        <v>1</v>
      </c>
      <c r="L24" s="235" t="s">
        <v>1</v>
      </c>
      <c r="M24" s="235" t="s">
        <v>1</v>
      </c>
      <c r="N24" s="235" t="s">
        <v>1</v>
      </c>
      <c r="O24" s="236" t="s">
        <v>1</v>
      </c>
      <c r="P24" s="235" t="s">
        <v>1</v>
      </c>
      <c r="Q24" s="242" t="s">
        <v>1</v>
      </c>
    </row>
    <row r="25" spans="1:17" ht="15" customHeight="1">
      <c r="A25" s="127" t="s">
        <v>99</v>
      </c>
      <c r="B25" s="235" t="s">
        <v>1</v>
      </c>
      <c r="C25" s="235" t="s">
        <v>1</v>
      </c>
      <c r="D25" s="236" t="s">
        <v>1</v>
      </c>
      <c r="E25" s="235" t="s">
        <v>1</v>
      </c>
      <c r="F25" s="235" t="s">
        <v>1</v>
      </c>
      <c r="G25" s="235" t="s">
        <v>1</v>
      </c>
      <c r="H25" s="235" t="s">
        <v>1</v>
      </c>
      <c r="I25" s="235" t="s">
        <v>1</v>
      </c>
      <c r="J25" s="235" t="s">
        <v>1</v>
      </c>
      <c r="K25" s="235" t="s">
        <v>1</v>
      </c>
      <c r="L25" s="235" t="s">
        <v>1</v>
      </c>
      <c r="M25" s="235" t="s">
        <v>1</v>
      </c>
      <c r="N25" s="235" t="s">
        <v>1</v>
      </c>
      <c r="O25" s="236" t="s">
        <v>1</v>
      </c>
      <c r="P25" s="235" t="s">
        <v>1</v>
      </c>
      <c r="Q25" s="242" t="s">
        <v>1</v>
      </c>
    </row>
    <row r="26" spans="1:17" ht="15" customHeight="1">
      <c r="A26" s="127" t="s">
        <v>106</v>
      </c>
      <c r="B26" s="235" t="s">
        <v>1</v>
      </c>
      <c r="C26" s="235" t="s">
        <v>1</v>
      </c>
      <c r="D26" s="236" t="s">
        <v>1</v>
      </c>
      <c r="E26" s="235" t="s">
        <v>1</v>
      </c>
      <c r="F26" s="235" t="s">
        <v>1</v>
      </c>
      <c r="G26" s="235" t="s">
        <v>1</v>
      </c>
      <c r="H26" s="235" t="s">
        <v>1</v>
      </c>
      <c r="I26" s="235" t="s">
        <v>1</v>
      </c>
      <c r="J26" s="235" t="s">
        <v>1</v>
      </c>
      <c r="K26" s="235" t="s">
        <v>1</v>
      </c>
      <c r="L26" s="235" t="s">
        <v>1</v>
      </c>
      <c r="M26" s="235" t="s">
        <v>1</v>
      </c>
      <c r="N26" s="235" t="s">
        <v>1</v>
      </c>
      <c r="O26" s="236" t="s">
        <v>1</v>
      </c>
      <c r="P26" s="235" t="s">
        <v>1</v>
      </c>
      <c r="Q26" s="242" t="s">
        <v>1</v>
      </c>
    </row>
    <row r="27" spans="1:17" ht="15" customHeight="1">
      <c r="A27" s="126" t="s">
        <v>104</v>
      </c>
      <c r="B27" s="235">
        <v>21964</v>
      </c>
      <c r="C27" s="235">
        <v>12675</v>
      </c>
      <c r="D27" s="235">
        <v>3576</v>
      </c>
      <c r="E27" s="235">
        <v>1657</v>
      </c>
      <c r="F27" s="235">
        <v>7139</v>
      </c>
      <c r="G27" s="235">
        <v>4153</v>
      </c>
      <c r="H27" s="235">
        <v>4906</v>
      </c>
      <c r="I27" s="235">
        <v>2943</v>
      </c>
      <c r="J27" s="235">
        <v>3095</v>
      </c>
      <c r="K27" s="235">
        <v>1913</v>
      </c>
      <c r="L27" s="235">
        <v>172</v>
      </c>
      <c r="M27" s="236">
        <v>131</v>
      </c>
      <c r="N27" s="236">
        <v>66</v>
      </c>
      <c r="O27" s="236">
        <v>43</v>
      </c>
      <c r="P27" s="235">
        <v>3010</v>
      </c>
      <c r="Q27" s="242">
        <v>1835</v>
      </c>
    </row>
    <row r="28" spans="1:17" ht="15" customHeight="1">
      <c r="A28" s="127" t="s">
        <v>99</v>
      </c>
      <c r="B28" s="235">
        <v>20960</v>
      </c>
      <c r="C28" s="235">
        <v>12154</v>
      </c>
      <c r="D28" s="235">
        <v>3318</v>
      </c>
      <c r="E28" s="235">
        <v>1532</v>
      </c>
      <c r="F28" s="235">
        <v>6796</v>
      </c>
      <c r="G28" s="235">
        <v>3966</v>
      </c>
      <c r="H28" s="235">
        <v>4721</v>
      </c>
      <c r="I28" s="235">
        <v>2853</v>
      </c>
      <c r="J28" s="235">
        <v>2929</v>
      </c>
      <c r="K28" s="235">
        <v>1823</v>
      </c>
      <c r="L28" s="235">
        <v>172</v>
      </c>
      <c r="M28" s="236">
        <v>131</v>
      </c>
      <c r="N28" s="236">
        <v>66</v>
      </c>
      <c r="O28" s="236">
        <v>43</v>
      </c>
      <c r="P28" s="235">
        <v>2958</v>
      </c>
      <c r="Q28" s="242">
        <v>1806</v>
      </c>
    </row>
    <row r="29" spans="1:17" ht="15" customHeight="1">
      <c r="A29" s="127" t="s">
        <v>106</v>
      </c>
      <c r="B29" s="235">
        <v>1004</v>
      </c>
      <c r="C29" s="235">
        <v>521</v>
      </c>
      <c r="D29" s="235">
        <v>258</v>
      </c>
      <c r="E29" s="235">
        <v>125</v>
      </c>
      <c r="F29" s="235">
        <v>343</v>
      </c>
      <c r="G29" s="235">
        <v>187</v>
      </c>
      <c r="H29" s="235">
        <v>185</v>
      </c>
      <c r="I29" s="235">
        <v>90</v>
      </c>
      <c r="J29" s="235">
        <v>166</v>
      </c>
      <c r="K29" s="235">
        <v>90</v>
      </c>
      <c r="L29" s="235" t="s">
        <v>1</v>
      </c>
      <c r="M29" s="236" t="s">
        <v>1</v>
      </c>
      <c r="N29" s="236" t="s">
        <v>1</v>
      </c>
      <c r="O29" s="236" t="s">
        <v>1</v>
      </c>
      <c r="P29" s="235">
        <v>52</v>
      </c>
      <c r="Q29" s="242">
        <v>29</v>
      </c>
    </row>
    <row r="30" spans="1:17" ht="18" customHeight="1">
      <c r="A30" s="128" t="s">
        <v>23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 ht="15" customHeight="1">
      <c r="A31" s="126" t="s">
        <v>98</v>
      </c>
      <c r="B31" s="235">
        <f>SUM(B35,B32)</f>
        <v>6329</v>
      </c>
      <c r="C31" s="235">
        <f t="shared" ref="C31:Q31" si="3">SUM(C35,C32)</f>
        <v>3273</v>
      </c>
      <c r="D31" s="235">
        <f t="shared" si="3"/>
        <v>412</v>
      </c>
      <c r="E31" s="235">
        <f t="shared" si="3"/>
        <v>188</v>
      </c>
      <c r="F31" s="235">
        <f t="shared" si="3"/>
        <v>710</v>
      </c>
      <c r="G31" s="235">
        <f t="shared" si="3"/>
        <v>352</v>
      </c>
      <c r="H31" s="235">
        <f t="shared" si="3"/>
        <v>1116</v>
      </c>
      <c r="I31" s="235">
        <f t="shared" si="3"/>
        <v>553</v>
      </c>
      <c r="J31" s="235">
        <f t="shared" si="3"/>
        <v>981</v>
      </c>
      <c r="K31" s="235">
        <f t="shared" si="3"/>
        <v>502</v>
      </c>
      <c r="L31" s="235">
        <f t="shared" si="3"/>
        <v>97</v>
      </c>
      <c r="M31" s="235">
        <f t="shared" si="3"/>
        <v>61</v>
      </c>
      <c r="N31" s="235">
        <f t="shared" si="3"/>
        <v>101</v>
      </c>
      <c r="O31" s="235">
        <f t="shared" si="3"/>
        <v>62</v>
      </c>
      <c r="P31" s="235">
        <f t="shared" si="3"/>
        <v>2912</v>
      </c>
      <c r="Q31" s="242">
        <f t="shared" si="3"/>
        <v>1555</v>
      </c>
    </row>
    <row r="32" spans="1:17" ht="15" customHeight="1">
      <c r="A32" s="126" t="s">
        <v>103</v>
      </c>
      <c r="B32" s="235">
        <v>835</v>
      </c>
      <c r="C32" s="235">
        <v>509</v>
      </c>
      <c r="D32" s="236" t="s">
        <v>1</v>
      </c>
      <c r="E32" s="235" t="s">
        <v>1</v>
      </c>
      <c r="F32" s="235">
        <v>11</v>
      </c>
      <c r="G32" s="235">
        <v>8</v>
      </c>
      <c r="H32" s="235">
        <v>15</v>
      </c>
      <c r="I32" s="235">
        <v>8</v>
      </c>
      <c r="J32" s="235">
        <v>14</v>
      </c>
      <c r="K32" s="235">
        <v>10</v>
      </c>
      <c r="L32" s="235">
        <v>7</v>
      </c>
      <c r="M32" s="235">
        <v>3</v>
      </c>
      <c r="N32" s="235">
        <v>46</v>
      </c>
      <c r="O32" s="236">
        <v>28</v>
      </c>
      <c r="P32" s="235">
        <v>742</v>
      </c>
      <c r="Q32" s="242">
        <v>452</v>
      </c>
    </row>
    <row r="33" spans="1:17" ht="15" customHeight="1">
      <c r="A33" s="127" t="s">
        <v>99</v>
      </c>
      <c r="B33" s="235">
        <v>626</v>
      </c>
      <c r="C33" s="235">
        <v>380</v>
      </c>
      <c r="D33" s="236" t="s">
        <v>1</v>
      </c>
      <c r="E33" s="235" t="s">
        <v>1</v>
      </c>
      <c r="F33" s="235">
        <v>8</v>
      </c>
      <c r="G33" s="235">
        <v>6</v>
      </c>
      <c r="H33" s="235">
        <v>7</v>
      </c>
      <c r="I33" s="235">
        <v>4</v>
      </c>
      <c r="J33" s="235">
        <v>13</v>
      </c>
      <c r="K33" s="235">
        <v>10</v>
      </c>
      <c r="L33" s="235">
        <v>7</v>
      </c>
      <c r="M33" s="235">
        <v>3</v>
      </c>
      <c r="N33" s="235">
        <v>46</v>
      </c>
      <c r="O33" s="236">
        <v>28</v>
      </c>
      <c r="P33" s="235">
        <v>545</v>
      </c>
      <c r="Q33" s="242">
        <v>329</v>
      </c>
    </row>
    <row r="34" spans="1:17" ht="15" customHeight="1">
      <c r="A34" s="127" t="s">
        <v>106</v>
      </c>
      <c r="B34" s="235">
        <v>209</v>
      </c>
      <c r="C34" s="235">
        <v>129</v>
      </c>
      <c r="D34" s="236" t="s">
        <v>1</v>
      </c>
      <c r="E34" s="235" t="s">
        <v>1</v>
      </c>
      <c r="F34" s="235">
        <v>3</v>
      </c>
      <c r="G34" s="235">
        <v>2</v>
      </c>
      <c r="H34" s="235">
        <v>8</v>
      </c>
      <c r="I34" s="235">
        <v>4</v>
      </c>
      <c r="J34" s="235">
        <v>1</v>
      </c>
      <c r="K34" s="235" t="s">
        <v>1</v>
      </c>
      <c r="L34" s="235" t="s">
        <v>1</v>
      </c>
      <c r="M34" s="235" t="s">
        <v>1</v>
      </c>
      <c r="N34" s="235" t="s">
        <v>1</v>
      </c>
      <c r="O34" s="236" t="s">
        <v>1</v>
      </c>
      <c r="P34" s="235">
        <v>197</v>
      </c>
      <c r="Q34" s="242">
        <v>123</v>
      </c>
    </row>
    <row r="35" spans="1:17" ht="15" customHeight="1">
      <c r="A35" s="126" t="s">
        <v>104</v>
      </c>
      <c r="B35" s="235">
        <v>5494</v>
      </c>
      <c r="C35" s="235">
        <v>2764</v>
      </c>
      <c r="D35" s="235">
        <v>412</v>
      </c>
      <c r="E35" s="235">
        <v>188</v>
      </c>
      <c r="F35" s="235">
        <v>699</v>
      </c>
      <c r="G35" s="235">
        <v>344</v>
      </c>
      <c r="H35" s="235">
        <v>1101</v>
      </c>
      <c r="I35" s="235">
        <v>545</v>
      </c>
      <c r="J35" s="235">
        <v>967</v>
      </c>
      <c r="K35" s="235">
        <v>492</v>
      </c>
      <c r="L35" s="235">
        <v>90</v>
      </c>
      <c r="M35" s="236">
        <v>58</v>
      </c>
      <c r="N35" s="236">
        <v>55</v>
      </c>
      <c r="O35" s="236">
        <v>34</v>
      </c>
      <c r="P35" s="235">
        <v>2170</v>
      </c>
      <c r="Q35" s="242">
        <v>1103</v>
      </c>
    </row>
    <row r="36" spans="1:17" ht="15" customHeight="1">
      <c r="A36" s="127" t="s">
        <v>99</v>
      </c>
      <c r="B36" s="235">
        <v>4553</v>
      </c>
      <c r="C36" s="235">
        <v>2317</v>
      </c>
      <c r="D36" s="235">
        <v>308</v>
      </c>
      <c r="E36" s="235">
        <v>137</v>
      </c>
      <c r="F36" s="235">
        <v>532</v>
      </c>
      <c r="G36" s="235">
        <v>255</v>
      </c>
      <c r="H36" s="235">
        <v>886</v>
      </c>
      <c r="I36" s="235">
        <v>438</v>
      </c>
      <c r="J36" s="235">
        <v>705</v>
      </c>
      <c r="K36" s="235">
        <v>366</v>
      </c>
      <c r="L36" s="235">
        <v>90</v>
      </c>
      <c r="M36" s="236">
        <v>58</v>
      </c>
      <c r="N36" s="236">
        <v>55</v>
      </c>
      <c r="O36" s="236">
        <v>34</v>
      </c>
      <c r="P36" s="235">
        <v>1977</v>
      </c>
      <c r="Q36" s="242">
        <v>1029</v>
      </c>
    </row>
    <row r="37" spans="1:17" ht="15" customHeight="1">
      <c r="A37" s="127" t="s">
        <v>106</v>
      </c>
      <c r="B37" s="235">
        <v>941</v>
      </c>
      <c r="C37" s="235">
        <v>447</v>
      </c>
      <c r="D37" s="235">
        <v>104</v>
      </c>
      <c r="E37" s="235">
        <v>51</v>
      </c>
      <c r="F37" s="235">
        <v>167</v>
      </c>
      <c r="G37" s="235">
        <v>89</v>
      </c>
      <c r="H37" s="235">
        <v>215</v>
      </c>
      <c r="I37" s="235">
        <v>107</v>
      </c>
      <c r="J37" s="235">
        <v>262</v>
      </c>
      <c r="K37" s="235">
        <v>126</v>
      </c>
      <c r="L37" s="235" t="s">
        <v>1</v>
      </c>
      <c r="M37" s="236" t="s">
        <v>1</v>
      </c>
      <c r="N37" s="236" t="s">
        <v>1</v>
      </c>
      <c r="O37" s="236" t="s">
        <v>1</v>
      </c>
      <c r="P37" s="235">
        <v>193</v>
      </c>
      <c r="Q37" s="242">
        <v>74</v>
      </c>
    </row>
    <row r="38" spans="1:17" ht="18" customHeight="1">
      <c r="A38" s="128" t="s">
        <v>24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 ht="15" customHeight="1">
      <c r="A39" s="126" t="s">
        <v>98</v>
      </c>
      <c r="B39" s="235">
        <f>SUM(B43,B40)</f>
        <v>2470</v>
      </c>
      <c r="C39" s="235">
        <f t="shared" ref="C39:Q39" si="4">SUM(C43,C40)</f>
        <v>1253</v>
      </c>
      <c r="D39" s="235">
        <f t="shared" si="4"/>
        <v>207</v>
      </c>
      <c r="E39" s="235">
        <f t="shared" si="4"/>
        <v>101</v>
      </c>
      <c r="F39" s="235">
        <f t="shared" si="4"/>
        <v>314</v>
      </c>
      <c r="G39" s="235">
        <f t="shared" si="4"/>
        <v>159</v>
      </c>
      <c r="H39" s="235">
        <f t="shared" si="4"/>
        <v>471</v>
      </c>
      <c r="I39" s="235">
        <f t="shared" si="4"/>
        <v>239</v>
      </c>
      <c r="J39" s="235">
        <f t="shared" si="4"/>
        <v>444</v>
      </c>
      <c r="K39" s="235">
        <f t="shared" si="4"/>
        <v>235</v>
      </c>
      <c r="L39" s="235">
        <f t="shared" si="4"/>
        <v>13</v>
      </c>
      <c r="M39" s="235">
        <f t="shared" si="4"/>
        <v>9</v>
      </c>
      <c r="N39" s="235">
        <f t="shared" si="4"/>
        <v>10</v>
      </c>
      <c r="O39" s="235">
        <f t="shared" si="4"/>
        <v>6</v>
      </c>
      <c r="P39" s="235">
        <f t="shared" si="4"/>
        <v>1011</v>
      </c>
      <c r="Q39" s="242">
        <f t="shared" si="4"/>
        <v>504</v>
      </c>
    </row>
    <row r="40" spans="1:17" ht="15" customHeight="1">
      <c r="A40" s="126" t="s">
        <v>103</v>
      </c>
      <c r="B40" s="235">
        <v>564</v>
      </c>
      <c r="C40" s="235">
        <v>328</v>
      </c>
      <c r="D40" s="236" t="s">
        <v>1</v>
      </c>
      <c r="E40" s="235" t="s">
        <v>1</v>
      </c>
      <c r="F40" s="235">
        <v>5</v>
      </c>
      <c r="G40" s="235">
        <v>2</v>
      </c>
      <c r="H40" s="235">
        <v>5</v>
      </c>
      <c r="I40" s="235">
        <v>2</v>
      </c>
      <c r="J40" s="235">
        <v>8</v>
      </c>
      <c r="K40" s="235">
        <v>5</v>
      </c>
      <c r="L40" s="235">
        <v>1</v>
      </c>
      <c r="M40" s="235" t="s">
        <v>1</v>
      </c>
      <c r="N40" s="235">
        <v>8</v>
      </c>
      <c r="O40" s="236">
        <v>5</v>
      </c>
      <c r="P40" s="235">
        <v>537</v>
      </c>
      <c r="Q40" s="242">
        <v>314</v>
      </c>
    </row>
    <row r="41" spans="1:17" ht="15" customHeight="1">
      <c r="A41" s="127" t="s">
        <v>99</v>
      </c>
      <c r="B41" s="235">
        <v>370</v>
      </c>
      <c r="C41" s="235">
        <v>217</v>
      </c>
      <c r="D41" s="236" t="s">
        <v>1</v>
      </c>
      <c r="E41" s="235" t="s">
        <v>1</v>
      </c>
      <c r="F41" s="235">
        <v>4</v>
      </c>
      <c r="G41" s="235">
        <v>1</v>
      </c>
      <c r="H41" s="235" t="s">
        <v>1</v>
      </c>
      <c r="I41" s="235" t="s">
        <v>1</v>
      </c>
      <c r="J41" s="235">
        <v>6</v>
      </c>
      <c r="K41" s="235">
        <v>5</v>
      </c>
      <c r="L41" s="235">
        <v>1</v>
      </c>
      <c r="M41" s="235" t="s">
        <v>1</v>
      </c>
      <c r="N41" s="235">
        <v>8</v>
      </c>
      <c r="O41" s="236">
        <v>5</v>
      </c>
      <c r="P41" s="235">
        <v>351</v>
      </c>
      <c r="Q41" s="242">
        <v>206</v>
      </c>
    </row>
    <row r="42" spans="1:17" ht="15" customHeight="1">
      <c r="A42" s="127" t="s">
        <v>106</v>
      </c>
      <c r="B42" s="235">
        <v>194</v>
      </c>
      <c r="C42" s="235">
        <v>111</v>
      </c>
      <c r="D42" s="236" t="s">
        <v>1</v>
      </c>
      <c r="E42" s="235" t="s">
        <v>1</v>
      </c>
      <c r="F42" s="235">
        <v>1</v>
      </c>
      <c r="G42" s="235">
        <v>1</v>
      </c>
      <c r="H42" s="235">
        <v>5</v>
      </c>
      <c r="I42" s="235">
        <v>2</v>
      </c>
      <c r="J42" s="235">
        <v>2</v>
      </c>
      <c r="K42" s="235" t="s">
        <v>1</v>
      </c>
      <c r="L42" s="235" t="s">
        <v>1</v>
      </c>
      <c r="M42" s="235" t="s">
        <v>1</v>
      </c>
      <c r="N42" s="235" t="s">
        <v>1</v>
      </c>
      <c r="O42" s="236" t="s">
        <v>1</v>
      </c>
      <c r="P42" s="235">
        <v>186</v>
      </c>
      <c r="Q42" s="242">
        <v>108</v>
      </c>
    </row>
    <row r="43" spans="1:17" ht="15" customHeight="1">
      <c r="A43" s="126" t="s">
        <v>104</v>
      </c>
      <c r="B43" s="235">
        <v>1906</v>
      </c>
      <c r="C43" s="235">
        <v>925</v>
      </c>
      <c r="D43" s="235">
        <v>207</v>
      </c>
      <c r="E43" s="235">
        <v>101</v>
      </c>
      <c r="F43" s="235">
        <v>309</v>
      </c>
      <c r="G43" s="235">
        <v>157</v>
      </c>
      <c r="H43" s="235">
        <v>466</v>
      </c>
      <c r="I43" s="235">
        <v>237</v>
      </c>
      <c r="J43" s="235">
        <v>436</v>
      </c>
      <c r="K43" s="235">
        <v>230</v>
      </c>
      <c r="L43" s="235">
        <v>12</v>
      </c>
      <c r="M43" s="236">
        <v>9</v>
      </c>
      <c r="N43" s="236">
        <v>2</v>
      </c>
      <c r="O43" s="236">
        <v>1</v>
      </c>
      <c r="P43" s="235">
        <v>474</v>
      </c>
      <c r="Q43" s="242">
        <v>190</v>
      </c>
    </row>
    <row r="44" spans="1:17" ht="15" customHeight="1">
      <c r="A44" s="127" t="s">
        <v>99</v>
      </c>
      <c r="B44" s="235">
        <v>1203</v>
      </c>
      <c r="C44" s="235">
        <v>562</v>
      </c>
      <c r="D44" s="235">
        <v>141</v>
      </c>
      <c r="E44" s="235">
        <v>70</v>
      </c>
      <c r="F44" s="235">
        <v>193</v>
      </c>
      <c r="G44" s="235">
        <v>97</v>
      </c>
      <c r="H44" s="235">
        <v>318</v>
      </c>
      <c r="I44" s="235">
        <v>153</v>
      </c>
      <c r="J44" s="235">
        <v>221</v>
      </c>
      <c r="K44" s="235">
        <v>106</v>
      </c>
      <c r="L44" s="235">
        <v>12</v>
      </c>
      <c r="M44" s="236">
        <v>9</v>
      </c>
      <c r="N44" s="236">
        <v>2</v>
      </c>
      <c r="O44" s="236">
        <v>1</v>
      </c>
      <c r="P44" s="235">
        <v>316</v>
      </c>
      <c r="Q44" s="242">
        <v>126</v>
      </c>
    </row>
    <row r="45" spans="1:17" ht="15" customHeight="1">
      <c r="A45" s="127" t="s">
        <v>106</v>
      </c>
      <c r="B45" s="235">
        <v>703</v>
      </c>
      <c r="C45" s="235">
        <v>363</v>
      </c>
      <c r="D45" s="235">
        <v>66</v>
      </c>
      <c r="E45" s="235">
        <v>31</v>
      </c>
      <c r="F45" s="235">
        <v>116</v>
      </c>
      <c r="G45" s="235">
        <v>60</v>
      </c>
      <c r="H45" s="235">
        <v>148</v>
      </c>
      <c r="I45" s="235">
        <v>84</v>
      </c>
      <c r="J45" s="235">
        <v>215</v>
      </c>
      <c r="K45" s="235">
        <v>124</v>
      </c>
      <c r="L45" s="235" t="s">
        <v>1</v>
      </c>
      <c r="M45" s="236" t="s">
        <v>1</v>
      </c>
      <c r="N45" s="236" t="s">
        <v>1</v>
      </c>
      <c r="O45" s="236" t="s">
        <v>1</v>
      </c>
      <c r="P45" s="235">
        <v>158</v>
      </c>
      <c r="Q45" s="242">
        <v>64</v>
      </c>
    </row>
    <row r="46" spans="1:17" ht="18" customHeight="1">
      <c r="A46" s="128" t="s">
        <v>108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1:17" ht="15" customHeight="1">
      <c r="A47" s="126" t="s">
        <v>98</v>
      </c>
      <c r="B47" s="235">
        <f>SUM(B51,B48)</f>
        <v>3024</v>
      </c>
      <c r="C47" s="235">
        <f t="shared" ref="C47:Q47" si="5">SUM(C51,C48)</f>
        <v>1620</v>
      </c>
      <c r="D47" s="235">
        <f t="shared" si="5"/>
        <v>283</v>
      </c>
      <c r="E47" s="235">
        <f t="shared" si="5"/>
        <v>137</v>
      </c>
      <c r="F47" s="235">
        <f t="shared" si="5"/>
        <v>398</v>
      </c>
      <c r="G47" s="235">
        <f t="shared" si="5"/>
        <v>199</v>
      </c>
      <c r="H47" s="235">
        <f t="shared" si="5"/>
        <v>743</v>
      </c>
      <c r="I47" s="235">
        <f t="shared" si="5"/>
        <v>408</v>
      </c>
      <c r="J47" s="235">
        <f t="shared" si="5"/>
        <v>805</v>
      </c>
      <c r="K47" s="235">
        <f t="shared" si="5"/>
        <v>442</v>
      </c>
      <c r="L47" s="235">
        <f t="shared" si="5"/>
        <v>10</v>
      </c>
      <c r="M47" s="235">
        <f t="shared" si="5"/>
        <v>6</v>
      </c>
      <c r="N47" s="235">
        <f t="shared" si="5"/>
        <v>5</v>
      </c>
      <c r="O47" s="235">
        <f t="shared" si="5"/>
        <v>4</v>
      </c>
      <c r="P47" s="235">
        <f t="shared" si="5"/>
        <v>780</v>
      </c>
      <c r="Q47" s="242">
        <f t="shared" si="5"/>
        <v>424</v>
      </c>
    </row>
    <row r="48" spans="1:17" ht="15" customHeight="1">
      <c r="A48" s="126" t="s">
        <v>103</v>
      </c>
      <c r="B48" s="235">
        <v>242</v>
      </c>
      <c r="C48" s="235">
        <v>159</v>
      </c>
      <c r="D48" s="236" t="s">
        <v>1</v>
      </c>
      <c r="E48" s="235" t="s">
        <v>1</v>
      </c>
      <c r="F48" s="235" t="s">
        <v>1</v>
      </c>
      <c r="G48" s="235" t="s">
        <v>1</v>
      </c>
      <c r="H48" s="235">
        <v>3</v>
      </c>
      <c r="I48" s="235">
        <v>2</v>
      </c>
      <c r="J48" s="235">
        <v>3</v>
      </c>
      <c r="K48" s="235">
        <v>3</v>
      </c>
      <c r="L48" s="235" t="s">
        <v>1</v>
      </c>
      <c r="M48" s="235" t="s">
        <v>1</v>
      </c>
      <c r="N48" s="235">
        <v>4</v>
      </c>
      <c r="O48" s="236">
        <v>3</v>
      </c>
      <c r="P48" s="235">
        <v>232</v>
      </c>
      <c r="Q48" s="242">
        <v>151</v>
      </c>
    </row>
    <row r="49" spans="1:18" ht="15" customHeight="1">
      <c r="A49" s="127" t="s">
        <v>99</v>
      </c>
      <c r="B49" s="235">
        <v>141</v>
      </c>
      <c r="C49" s="235">
        <v>90</v>
      </c>
      <c r="D49" s="236" t="s">
        <v>1</v>
      </c>
      <c r="E49" s="235" t="s">
        <v>1</v>
      </c>
      <c r="F49" s="235" t="s">
        <v>1</v>
      </c>
      <c r="G49" s="235" t="s">
        <v>1</v>
      </c>
      <c r="H49" s="235" t="s">
        <v>1</v>
      </c>
      <c r="I49" s="235" t="s">
        <v>1</v>
      </c>
      <c r="J49" s="235">
        <v>2</v>
      </c>
      <c r="K49" s="235">
        <v>2</v>
      </c>
      <c r="L49" s="235" t="s">
        <v>1</v>
      </c>
      <c r="M49" s="235" t="s">
        <v>1</v>
      </c>
      <c r="N49" s="235">
        <v>4</v>
      </c>
      <c r="O49" s="236">
        <v>3</v>
      </c>
      <c r="P49" s="235">
        <v>135</v>
      </c>
      <c r="Q49" s="242">
        <v>85</v>
      </c>
    </row>
    <row r="50" spans="1:18" ht="15" customHeight="1">
      <c r="A50" s="127" t="s">
        <v>106</v>
      </c>
      <c r="B50" s="235">
        <v>101</v>
      </c>
      <c r="C50" s="235">
        <v>69</v>
      </c>
      <c r="D50" s="236" t="s">
        <v>1</v>
      </c>
      <c r="E50" s="235" t="s">
        <v>1</v>
      </c>
      <c r="F50" s="235" t="s">
        <v>1</v>
      </c>
      <c r="G50" s="235" t="s">
        <v>1</v>
      </c>
      <c r="H50" s="235">
        <v>3</v>
      </c>
      <c r="I50" s="235">
        <v>2</v>
      </c>
      <c r="J50" s="235">
        <v>1</v>
      </c>
      <c r="K50" s="235">
        <v>1</v>
      </c>
      <c r="L50" s="235" t="s">
        <v>1</v>
      </c>
      <c r="M50" s="235" t="s">
        <v>1</v>
      </c>
      <c r="N50" s="235" t="s">
        <v>1</v>
      </c>
      <c r="O50" s="236" t="s">
        <v>1</v>
      </c>
      <c r="P50" s="235">
        <v>97</v>
      </c>
      <c r="Q50" s="242">
        <v>66</v>
      </c>
    </row>
    <row r="51" spans="1:18" ht="15" customHeight="1">
      <c r="A51" s="126" t="s">
        <v>104</v>
      </c>
      <c r="B51" s="235">
        <v>2782</v>
      </c>
      <c r="C51" s="235">
        <v>1461</v>
      </c>
      <c r="D51" s="235">
        <v>283</v>
      </c>
      <c r="E51" s="235">
        <v>137</v>
      </c>
      <c r="F51" s="235">
        <v>398</v>
      </c>
      <c r="G51" s="235">
        <v>199</v>
      </c>
      <c r="H51" s="235">
        <v>740</v>
      </c>
      <c r="I51" s="235">
        <v>406</v>
      </c>
      <c r="J51" s="235">
        <v>802</v>
      </c>
      <c r="K51" s="235">
        <v>439</v>
      </c>
      <c r="L51" s="235">
        <v>10</v>
      </c>
      <c r="M51" s="236">
        <v>6</v>
      </c>
      <c r="N51" s="236">
        <v>1</v>
      </c>
      <c r="O51" s="236">
        <v>1</v>
      </c>
      <c r="P51" s="235">
        <v>548</v>
      </c>
      <c r="Q51" s="242">
        <v>273</v>
      </c>
    </row>
    <row r="52" spans="1:18" ht="15" customHeight="1">
      <c r="A52" s="127" t="s">
        <v>99</v>
      </c>
      <c r="B52" s="235">
        <v>1607</v>
      </c>
      <c r="C52" s="235">
        <v>794</v>
      </c>
      <c r="D52" s="235">
        <v>178</v>
      </c>
      <c r="E52" s="235">
        <v>85</v>
      </c>
      <c r="F52" s="235">
        <v>247</v>
      </c>
      <c r="G52" s="235">
        <v>114</v>
      </c>
      <c r="H52" s="235">
        <v>439</v>
      </c>
      <c r="I52" s="235">
        <v>223</v>
      </c>
      <c r="J52" s="235">
        <v>407</v>
      </c>
      <c r="K52" s="235">
        <v>195</v>
      </c>
      <c r="L52" s="235">
        <v>10</v>
      </c>
      <c r="M52" s="236">
        <v>6</v>
      </c>
      <c r="N52" s="236">
        <v>1</v>
      </c>
      <c r="O52" s="236">
        <v>1</v>
      </c>
      <c r="P52" s="235">
        <v>325</v>
      </c>
      <c r="Q52" s="242">
        <v>170</v>
      </c>
    </row>
    <row r="53" spans="1:18" ht="15" customHeight="1">
      <c r="A53" s="127" t="s">
        <v>106</v>
      </c>
      <c r="B53" s="235">
        <v>1175</v>
      </c>
      <c r="C53" s="235">
        <v>667</v>
      </c>
      <c r="D53" s="235">
        <v>105</v>
      </c>
      <c r="E53" s="235">
        <v>52</v>
      </c>
      <c r="F53" s="235">
        <v>151</v>
      </c>
      <c r="G53" s="235">
        <v>85</v>
      </c>
      <c r="H53" s="235">
        <v>301</v>
      </c>
      <c r="I53" s="235">
        <v>183</v>
      </c>
      <c r="J53" s="235">
        <v>395</v>
      </c>
      <c r="K53" s="235">
        <v>244</v>
      </c>
      <c r="L53" s="235" t="s">
        <v>1</v>
      </c>
      <c r="M53" s="236" t="s">
        <v>1</v>
      </c>
      <c r="N53" s="236" t="s">
        <v>1</v>
      </c>
      <c r="O53" s="236" t="s">
        <v>1</v>
      </c>
      <c r="P53" s="235">
        <v>223</v>
      </c>
      <c r="Q53" s="242">
        <v>103</v>
      </c>
    </row>
    <row r="54" spans="1:18" ht="18" customHeight="1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8">
      <c r="A55" s="130" t="s">
        <v>161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62"/>
      <c r="O55" s="62"/>
      <c r="P55" s="62"/>
      <c r="Q55" s="62"/>
      <c r="R55" s="243"/>
    </row>
    <row r="58" spans="1:18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1:18">
      <c r="G59" s="2"/>
      <c r="L59" s="2"/>
    </row>
  </sheetData>
  <customSheetViews>
    <customSheetView guid="{8B2CB98E-AEFB-40EF-A7BC-C1216A86C213}" scale="120">
      <pane ySplit="5" topLeftCell="A6" activePane="bottomLeft" state="frozen"/>
      <selection pane="bottomLeft" activeCell="Q2" sqref="Q2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20">
      <pane ySplit="5" topLeftCell="A6" activePane="bottomLeft" state="frozen"/>
      <selection pane="bottomLeft" activeCell="Q2" sqref="Q2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20" showPageBreaks="1">
      <pane ySplit="5" topLeftCell="A6" activePane="bottomLeft" state="frozen"/>
      <selection pane="bottomLeft" activeCell="A2" sqref="A2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20" showPageBreaks="1">
      <pane ySplit="5" topLeftCell="A33" activePane="bottomLeft" state="frozen"/>
      <selection pane="bottomLeft" activeCell="A55" sqref="A55"/>
      <rowBreaks count="4" manualBreakCount="4">
        <brk id="29" max="16383" man="1"/>
        <brk id="56" max="16383" man="1"/>
        <brk id="58" max="16383" man="1"/>
        <brk id="5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20">
      <pane ySplit="5" topLeftCell="A6" activePane="bottomLeft" state="frozen"/>
      <selection pane="bottomLeft" activeCell="Q2" sqref="Q2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75" showPageBreaks="1" showRuler="0">
      <pane ySplit="5" topLeftCell="A6" activePane="bottomLeft" state="frozen"/>
      <selection pane="bottomLeft" activeCell="P9" sqref="P9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20" showPageBreaks="1">
      <pane ySplit="5" topLeftCell="A19" activePane="bottomLeft" state="frozen"/>
      <selection pane="bottomLeft" activeCell="Q2" sqref="Q2"/>
      <rowBreaks count="1" manualBreakCount="1">
        <brk id="2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20">
      <pane ySplit="5" topLeftCell="A6" activePane="bottomLeft" state="frozen"/>
      <selection pane="bottomLeft" activeCell="A7" sqref="A7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20" showPageBreaks="1">
      <pane ySplit="5" topLeftCell="A6" activePane="bottomLeft" state="frozen"/>
      <selection pane="bottomLeft" activeCell="Q2" sqref="Q2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20">
      <pane ySplit="5" topLeftCell="A33" activePane="bottomLeft" state="frozen"/>
      <selection pane="bottomLeft" activeCell="A55" sqref="A55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20" showPageBreaks="1">
      <pane ySplit="5" topLeftCell="A6" activePane="bottomLeft" state="frozen"/>
      <selection pane="bottomLeft" activeCell="Q2" sqref="Q2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20">
      <pane ySplit="5" topLeftCell="A6" activePane="bottomLeft" state="frozen"/>
      <selection pane="bottomLeft" activeCell="B46" sqref="B46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10">
    <mergeCell ref="P3:Q4"/>
    <mergeCell ref="B3:C4"/>
    <mergeCell ref="A3:A5"/>
    <mergeCell ref="D3:O3"/>
    <mergeCell ref="D4:E4"/>
    <mergeCell ref="F4:G4"/>
    <mergeCell ref="H4:I4"/>
    <mergeCell ref="J4:K4"/>
    <mergeCell ref="L4:M4"/>
    <mergeCell ref="N4:O4"/>
  </mergeCells>
  <phoneticPr fontId="19" type="noConversion"/>
  <hyperlinks>
    <hyperlink ref="A3:A5" location="ftn1_23.16LAT" tooltip="Studenti mogu studirati prema starom programu (redovno i vanredno) i programu prilagođenom Bolonjskoj deklaraciji (redovno ili putem obrazovanja na daljinu)." display="Način studiranja1)"/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  <rowBreaks count="2" manualBreakCount="2">
    <brk id="29" max="16383" man="1"/>
    <brk id="5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3"/>
  <dimension ref="A1:G30"/>
  <sheetViews>
    <sheetView zoomScale="130" zoomScaleNormal="130" workbookViewId="0">
      <pane ySplit="3" topLeftCell="A4" activePane="bottomLeft" state="frozen"/>
      <selection pane="bottomLeft" activeCell="K2" sqref="K2"/>
    </sheetView>
  </sheetViews>
  <sheetFormatPr defaultRowHeight="12"/>
  <cols>
    <col min="1" max="1" width="24.140625" style="2" customWidth="1"/>
    <col min="2" max="2" width="7.85546875" style="2" customWidth="1"/>
    <col min="3" max="7" width="9.85546875" style="2" customWidth="1"/>
    <col min="8" max="16384" width="9.140625" style="2"/>
  </cols>
  <sheetData>
    <row r="1" spans="1:7" ht="12.6" customHeight="1">
      <c r="A1" s="14" t="s">
        <v>225</v>
      </c>
      <c r="B1" s="15"/>
      <c r="C1" s="15"/>
      <c r="D1" s="15"/>
      <c r="E1" s="15"/>
      <c r="F1" s="15"/>
      <c r="G1" s="15"/>
    </row>
    <row r="2" spans="1:7" ht="15" customHeight="1" thickBot="1">
      <c r="A2" s="15" t="s">
        <v>15</v>
      </c>
      <c r="B2" s="15"/>
      <c r="C2" s="15"/>
      <c r="D2" s="15"/>
      <c r="E2" s="15"/>
      <c r="F2" s="15"/>
      <c r="G2" s="5" t="s">
        <v>37</v>
      </c>
    </row>
    <row r="3" spans="1:7" ht="24" customHeight="1" thickTop="1">
      <c r="A3" s="20" t="s">
        <v>109</v>
      </c>
      <c r="B3" s="29" t="s">
        <v>110</v>
      </c>
      <c r="C3" s="36" t="s">
        <v>9</v>
      </c>
      <c r="D3" s="36" t="s">
        <v>10</v>
      </c>
      <c r="E3" s="54" t="s">
        <v>11</v>
      </c>
      <c r="F3" s="54" t="s">
        <v>12</v>
      </c>
      <c r="G3" s="31" t="s">
        <v>133</v>
      </c>
    </row>
    <row r="4" spans="1:7" ht="15" customHeight="1">
      <c r="A4" s="15" t="s">
        <v>73</v>
      </c>
      <c r="B4" s="24" t="s">
        <v>63</v>
      </c>
      <c r="C4" s="28">
        <v>27421</v>
      </c>
      <c r="D4" s="43">
        <v>32969</v>
      </c>
      <c r="E4" s="28">
        <v>35099</v>
      </c>
      <c r="F4" s="28">
        <v>41246</v>
      </c>
      <c r="G4" s="44">
        <v>43928</v>
      </c>
    </row>
    <row r="5" spans="1:7" ht="15" customHeight="1">
      <c r="A5" s="15"/>
      <c r="B5" s="25" t="s">
        <v>111</v>
      </c>
      <c r="C5" s="28">
        <v>12132</v>
      </c>
      <c r="D5" s="43">
        <v>14854</v>
      </c>
      <c r="E5" s="28">
        <v>15778</v>
      </c>
      <c r="F5" s="28">
        <v>17888</v>
      </c>
      <c r="G5" s="44">
        <v>19129</v>
      </c>
    </row>
    <row r="6" spans="1:7">
      <c r="A6" s="15"/>
      <c r="B6" s="25" t="s">
        <v>71</v>
      </c>
      <c r="C6" s="28">
        <v>15289</v>
      </c>
      <c r="D6" s="43">
        <v>18115</v>
      </c>
      <c r="E6" s="28">
        <v>19321</v>
      </c>
      <c r="F6" s="28">
        <v>23358</v>
      </c>
      <c r="G6" s="44">
        <v>24799</v>
      </c>
    </row>
    <row r="7" spans="1:7" ht="15" customHeight="1">
      <c r="A7" s="15"/>
      <c r="B7" s="25"/>
      <c r="C7" s="28"/>
      <c r="D7" s="43"/>
      <c r="E7" s="28"/>
      <c r="F7" s="28"/>
      <c r="G7" s="44"/>
    </row>
    <row r="8" spans="1:7" ht="15" customHeight="1">
      <c r="A8" s="15" t="s">
        <v>112</v>
      </c>
      <c r="B8" s="25" t="s">
        <v>63</v>
      </c>
      <c r="C8" s="28">
        <v>837</v>
      </c>
      <c r="D8" s="43">
        <v>856</v>
      </c>
      <c r="E8" s="28">
        <v>826</v>
      </c>
      <c r="F8" s="28">
        <v>1234</v>
      </c>
      <c r="G8" s="44">
        <v>1407</v>
      </c>
    </row>
    <row r="9" spans="1:7" ht="15" customHeight="1">
      <c r="A9" s="15"/>
      <c r="B9" s="25" t="s">
        <v>111</v>
      </c>
      <c r="C9" s="28">
        <v>330</v>
      </c>
      <c r="D9" s="43">
        <v>353</v>
      </c>
      <c r="E9" s="28">
        <v>360</v>
      </c>
      <c r="F9" s="28">
        <v>477</v>
      </c>
      <c r="G9" s="44">
        <v>526</v>
      </c>
    </row>
    <row r="10" spans="1:7" ht="15" customHeight="1">
      <c r="A10" s="15"/>
      <c r="B10" s="25" t="s">
        <v>71</v>
      </c>
      <c r="C10" s="28">
        <v>507</v>
      </c>
      <c r="D10" s="43">
        <v>503</v>
      </c>
      <c r="E10" s="28">
        <v>466</v>
      </c>
      <c r="F10" s="28">
        <v>757</v>
      </c>
      <c r="G10" s="44">
        <v>881</v>
      </c>
    </row>
    <row r="11" spans="1:7" ht="15" customHeight="1">
      <c r="A11" s="15"/>
      <c r="B11" s="25"/>
      <c r="C11" s="28"/>
      <c r="D11" s="43"/>
      <c r="E11" s="28"/>
      <c r="F11" s="28"/>
      <c r="G11" s="44"/>
    </row>
    <row r="12" spans="1:7" s="11" customFormat="1" ht="17.100000000000001" customHeight="1">
      <c r="A12" s="27" t="s">
        <v>113</v>
      </c>
      <c r="B12" s="25" t="s">
        <v>63</v>
      </c>
      <c r="C12" s="28">
        <v>3691</v>
      </c>
      <c r="D12" s="43">
        <v>3952</v>
      </c>
      <c r="E12" s="28">
        <v>3979</v>
      </c>
      <c r="F12" s="28">
        <v>4564</v>
      </c>
      <c r="G12" s="44">
        <v>5201</v>
      </c>
    </row>
    <row r="13" spans="1:7" s="4" customFormat="1" ht="15" customHeight="1">
      <c r="A13" s="15"/>
      <c r="B13" s="25" t="s">
        <v>111</v>
      </c>
      <c r="C13" s="28">
        <v>2479</v>
      </c>
      <c r="D13" s="43">
        <v>2611</v>
      </c>
      <c r="E13" s="28">
        <v>2592</v>
      </c>
      <c r="F13" s="28">
        <v>3001</v>
      </c>
      <c r="G13" s="44">
        <v>3355</v>
      </c>
    </row>
    <row r="14" spans="1:7" s="4" customFormat="1">
      <c r="A14" s="15"/>
      <c r="B14" s="25" t="s">
        <v>71</v>
      </c>
      <c r="C14" s="28">
        <v>1212</v>
      </c>
      <c r="D14" s="43">
        <v>1341</v>
      </c>
      <c r="E14" s="28">
        <v>1387</v>
      </c>
      <c r="F14" s="28">
        <v>1563</v>
      </c>
      <c r="G14" s="44">
        <v>1846</v>
      </c>
    </row>
    <row r="15" spans="1:7">
      <c r="A15" s="15"/>
      <c r="B15" s="25"/>
      <c r="C15" s="28"/>
      <c r="D15" s="43"/>
      <c r="E15" s="28"/>
      <c r="F15" s="28"/>
      <c r="G15" s="44"/>
    </row>
    <row r="16" spans="1:7">
      <c r="A16" s="15" t="s">
        <v>114</v>
      </c>
      <c r="B16" s="25" t="s">
        <v>63</v>
      </c>
      <c r="C16" s="28">
        <v>2831</v>
      </c>
      <c r="D16" s="43">
        <v>3234</v>
      </c>
      <c r="E16" s="28">
        <v>3699</v>
      </c>
      <c r="F16" s="28">
        <v>4293</v>
      </c>
      <c r="G16" s="44">
        <v>4809</v>
      </c>
    </row>
    <row r="17" spans="1:7">
      <c r="A17" s="15"/>
      <c r="B17" s="25" t="s">
        <v>111</v>
      </c>
      <c r="C17" s="28">
        <v>784</v>
      </c>
      <c r="D17" s="43">
        <v>916</v>
      </c>
      <c r="E17" s="28">
        <v>1059</v>
      </c>
      <c r="F17" s="28">
        <v>1174</v>
      </c>
      <c r="G17" s="44">
        <v>1279</v>
      </c>
    </row>
    <row r="18" spans="1:7">
      <c r="A18" s="15"/>
      <c r="B18" s="25" t="s">
        <v>71</v>
      </c>
      <c r="C18" s="28">
        <v>2047</v>
      </c>
      <c r="D18" s="43">
        <v>2318</v>
      </c>
      <c r="E18" s="28">
        <v>2640</v>
      </c>
      <c r="F18" s="28">
        <v>3119</v>
      </c>
      <c r="G18" s="44">
        <v>3530</v>
      </c>
    </row>
    <row r="19" spans="1:7">
      <c r="A19" s="15"/>
      <c r="B19" s="25"/>
      <c r="C19" s="28"/>
      <c r="D19" s="43"/>
      <c r="E19" s="28"/>
      <c r="F19" s="28"/>
      <c r="G19" s="44"/>
    </row>
    <row r="20" spans="1:7">
      <c r="A20" s="15" t="s">
        <v>115</v>
      </c>
      <c r="B20" s="25" t="s">
        <v>63</v>
      </c>
      <c r="C20" s="28">
        <v>1165</v>
      </c>
      <c r="D20" s="43">
        <v>1209</v>
      </c>
      <c r="E20" s="28">
        <v>1309</v>
      </c>
      <c r="F20" s="28">
        <v>1631</v>
      </c>
      <c r="G20" s="44">
        <v>1812</v>
      </c>
    </row>
    <row r="21" spans="1:7">
      <c r="A21" s="15"/>
      <c r="B21" s="25" t="s">
        <v>111</v>
      </c>
      <c r="C21" s="28">
        <v>789</v>
      </c>
      <c r="D21" s="43">
        <v>814</v>
      </c>
      <c r="E21" s="28">
        <v>893</v>
      </c>
      <c r="F21" s="28">
        <v>1068</v>
      </c>
      <c r="G21" s="44">
        <v>1193</v>
      </c>
    </row>
    <row r="22" spans="1:7">
      <c r="A22" s="15"/>
      <c r="B22" s="25" t="s">
        <v>71</v>
      </c>
      <c r="C22" s="28">
        <v>376</v>
      </c>
      <c r="D22" s="43">
        <v>395</v>
      </c>
      <c r="E22" s="28">
        <v>416</v>
      </c>
      <c r="F22" s="28">
        <v>563</v>
      </c>
      <c r="G22" s="44">
        <v>619</v>
      </c>
    </row>
    <row r="23" spans="1:7">
      <c r="A23" s="15"/>
      <c r="B23" s="25"/>
      <c r="C23" s="28"/>
      <c r="D23" s="43"/>
      <c r="E23" s="28"/>
      <c r="F23" s="28"/>
      <c r="G23" s="44"/>
    </row>
    <row r="24" spans="1:7">
      <c r="A24" s="15" t="s">
        <v>116</v>
      </c>
      <c r="B24" s="25" t="s">
        <v>63</v>
      </c>
      <c r="C24" s="28">
        <v>18088</v>
      </c>
      <c r="D24" s="43">
        <v>22822</v>
      </c>
      <c r="E24" s="28">
        <v>24269</v>
      </c>
      <c r="F24" s="28">
        <v>28264</v>
      </c>
      <c r="G24" s="44">
        <v>29400</v>
      </c>
    </row>
    <row r="25" spans="1:7">
      <c r="A25" s="15"/>
      <c r="B25" s="25" t="s">
        <v>111</v>
      </c>
      <c r="C25" s="28">
        <v>7194</v>
      </c>
      <c r="D25" s="43">
        <v>9540</v>
      </c>
      <c r="E25" s="28">
        <v>10169</v>
      </c>
      <c r="F25" s="28">
        <v>11315</v>
      </c>
      <c r="G25" s="44">
        <v>11878</v>
      </c>
    </row>
    <row r="26" spans="1:7">
      <c r="A26" s="15"/>
      <c r="B26" s="25" t="s">
        <v>71</v>
      </c>
      <c r="C26" s="28">
        <v>10894</v>
      </c>
      <c r="D26" s="43">
        <v>13282</v>
      </c>
      <c r="E26" s="28">
        <v>14100</v>
      </c>
      <c r="F26" s="28">
        <v>16949</v>
      </c>
      <c r="G26" s="44">
        <v>17522</v>
      </c>
    </row>
    <row r="27" spans="1:7">
      <c r="A27" s="15"/>
      <c r="B27" s="25"/>
      <c r="C27" s="28"/>
      <c r="D27" s="43"/>
      <c r="E27" s="28"/>
      <c r="F27" s="28"/>
      <c r="G27" s="44"/>
    </row>
    <row r="28" spans="1:7">
      <c r="A28" s="15" t="s">
        <v>117</v>
      </c>
      <c r="B28" s="25" t="s">
        <v>63</v>
      </c>
      <c r="C28" s="28">
        <v>809</v>
      </c>
      <c r="D28" s="43">
        <v>896</v>
      </c>
      <c r="E28" s="28">
        <v>1017</v>
      </c>
      <c r="F28" s="28">
        <v>1260</v>
      </c>
      <c r="G28" s="44">
        <v>1299</v>
      </c>
    </row>
    <row r="29" spans="1:7">
      <c r="A29" s="15"/>
      <c r="B29" s="25" t="s">
        <v>111</v>
      </c>
      <c r="C29" s="28">
        <v>556</v>
      </c>
      <c r="D29" s="43">
        <v>620</v>
      </c>
      <c r="E29" s="28">
        <v>705</v>
      </c>
      <c r="F29" s="28">
        <v>853</v>
      </c>
      <c r="G29" s="44">
        <v>898</v>
      </c>
    </row>
    <row r="30" spans="1:7">
      <c r="A30" s="15"/>
      <c r="B30" s="25" t="s">
        <v>71</v>
      </c>
      <c r="C30" s="28">
        <v>253</v>
      </c>
      <c r="D30" s="43">
        <v>276</v>
      </c>
      <c r="E30" s="28">
        <v>312</v>
      </c>
      <c r="F30" s="28">
        <v>407</v>
      </c>
      <c r="G30" s="44">
        <v>401</v>
      </c>
    </row>
  </sheetData>
  <customSheetViews>
    <customSheetView guid="{8B2CB98E-AEFB-40EF-A7BC-C1216A86C213}" scale="13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pane ySplit="3" topLeftCell="A4" activePane="bottomLeft" state="frozen"/>
      <selection pane="bottomLeft" activeCell="C1" sqref="C1:C65536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3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80" showPageBreaks="1" showRuler="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>
      <pane ySplit="3" topLeftCell="A4" activePane="bottomLeft" state="frozen"/>
      <selection pane="bottomLeft" activeCell="L4" sqref="L4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phoneticPr fontId="19" type="noConversion"/>
  <hyperlinks>
    <hyperlink ref="E1" location="'Листа табела'!A1" display="Листа табела"/>
    <hyperlink ref="G1" location="'Листа табела'!A1" display="Листа табела"/>
    <hyperlink ref="G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3"/>
  <dimension ref="A1:G40"/>
  <sheetViews>
    <sheetView workbookViewId="0">
      <pane ySplit="3" topLeftCell="A4" activePane="bottomLeft" state="frozen"/>
      <selection pane="bottomLeft" activeCell="G4" sqref="G4:G38"/>
    </sheetView>
  </sheetViews>
  <sheetFormatPr defaultRowHeight="12"/>
  <cols>
    <col min="1" max="1" width="41.7109375" style="90" customWidth="1"/>
    <col min="2" max="2" width="6.7109375" style="90" customWidth="1"/>
    <col min="3" max="3" width="9.5703125" style="93" customWidth="1"/>
    <col min="4" max="7" width="9.5703125" style="90" customWidth="1"/>
    <col min="8" max="16384" width="9.140625" style="90"/>
  </cols>
  <sheetData>
    <row r="1" spans="1:7" s="87" customFormat="1" ht="15.75" customHeight="1">
      <c r="A1" s="75" t="s">
        <v>226</v>
      </c>
      <c r="B1" s="85"/>
      <c r="C1" s="86"/>
    </row>
    <row r="2" spans="1:7" s="87" customFormat="1" ht="15.75" customHeight="1" thickBot="1">
      <c r="A2" s="88"/>
      <c r="B2" s="89"/>
      <c r="E2" s="5"/>
      <c r="F2" s="5"/>
      <c r="G2" s="5" t="s">
        <v>37</v>
      </c>
    </row>
    <row r="3" spans="1:7" ht="27.75" customHeight="1" thickTop="1">
      <c r="A3" s="109" t="s">
        <v>154</v>
      </c>
      <c r="B3" s="111" t="s">
        <v>110</v>
      </c>
      <c r="C3" s="101" t="s">
        <v>139</v>
      </c>
      <c r="D3" s="101" t="s">
        <v>156</v>
      </c>
      <c r="E3" s="101" t="s">
        <v>162</v>
      </c>
      <c r="F3" s="210" t="s">
        <v>179</v>
      </c>
      <c r="G3" s="210" t="s">
        <v>257</v>
      </c>
    </row>
    <row r="4" spans="1:7" ht="16.5" customHeight="1">
      <c r="A4" s="91" t="s">
        <v>73</v>
      </c>
      <c r="B4" s="83" t="s">
        <v>63</v>
      </c>
      <c r="C4" s="92">
        <v>45966</v>
      </c>
      <c r="D4" s="69">
        <v>46547</v>
      </c>
      <c r="E4" s="69">
        <v>44720</v>
      </c>
      <c r="F4" s="87">
        <v>41988</v>
      </c>
      <c r="G4" s="237" t="s">
        <v>264</v>
      </c>
    </row>
    <row r="5" spans="1:7" ht="16.5" customHeight="1">
      <c r="A5" s="91"/>
      <c r="B5" s="83" t="s">
        <v>111</v>
      </c>
      <c r="C5" s="92">
        <v>20372</v>
      </c>
      <c r="D5" s="69">
        <v>20720</v>
      </c>
      <c r="E5" s="69">
        <v>20132</v>
      </c>
      <c r="F5" s="87">
        <v>18661</v>
      </c>
      <c r="G5" s="237" t="s">
        <v>265</v>
      </c>
    </row>
    <row r="6" spans="1:7" ht="16.5" customHeight="1">
      <c r="A6" s="91"/>
      <c r="B6" s="83" t="s">
        <v>71</v>
      </c>
      <c r="C6" s="92">
        <v>25594</v>
      </c>
      <c r="D6" s="69">
        <v>25827</v>
      </c>
      <c r="E6" s="69">
        <v>24588</v>
      </c>
      <c r="F6" s="87">
        <v>23327</v>
      </c>
      <c r="G6" s="237" t="s">
        <v>266</v>
      </c>
    </row>
    <row r="7" spans="1:7" ht="16.5" customHeight="1">
      <c r="A7" s="91"/>
      <c r="B7" s="83"/>
      <c r="C7" s="92" t="s">
        <v>150</v>
      </c>
      <c r="D7" s="69"/>
      <c r="E7" s="69"/>
      <c r="F7" s="87"/>
      <c r="G7" s="237"/>
    </row>
    <row r="8" spans="1:7" ht="16.5" customHeight="1">
      <c r="A8" s="91" t="s">
        <v>141</v>
      </c>
      <c r="B8" s="83" t="s">
        <v>63</v>
      </c>
      <c r="C8" s="92">
        <v>5022</v>
      </c>
      <c r="D8" s="69">
        <v>4313</v>
      </c>
      <c r="E8" s="69">
        <v>4149</v>
      </c>
      <c r="F8" s="87">
        <v>3928</v>
      </c>
      <c r="G8" s="237" t="s">
        <v>267</v>
      </c>
    </row>
    <row r="9" spans="1:7" ht="16.5" customHeight="1">
      <c r="A9" s="91"/>
      <c r="B9" s="83" t="s">
        <v>111</v>
      </c>
      <c r="C9" s="92">
        <v>1256</v>
      </c>
      <c r="D9" s="69">
        <v>1062</v>
      </c>
      <c r="E9" s="69">
        <v>1192</v>
      </c>
      <c r="F9" s="87">
        <v>1028</v>
      </c>
      <c r="G9" s="237">
        <v>971</v>
      </c>
    </row>
    <row r="10" spans="1:7" ht="16.5" customHeight="1">
      <c r="A10" s="91"/>
      <c r="B10" s="83" t="s">
        <v>71</v>
      </c>
      <c r="C10" s="92">
        <v>3766</v>
      </c>
      <c r="D10" s="69">
        <v>3251</v>
      </c>
      <c r="E10" s="69">
        <v>2957</v>
      </c>
      <c r="F10" s="87">
        <v>2900</v>
      </c>
      <c r="G10" s="237" t="s">
        <v>268</v>
      </c>
    </row>
    <row r="11" spans="1:7" ht="16.5" customHeight="1">
      <c r="A11" s="91"/>
      <c r="B11" s="83"/>
      <c r="C11" s="92"/>
      <c r="D11" s="69"/>
      <c r="E11" s="69"/>
      <c r="F11" s="87"/>
      <c r="G11" s="237"/>
    </row>
    <row r="12" spans="1:7" ht="16.5" customHeight="1">
      <c r="A12" s="91" t="s">
        <v>142</v>
      </c>
      <c r="B12" s="83" t="s">
        <v>63</v>
      </c>
      <c r="C12" s="92">
        <v>4421</v>
      </c>
      <c r="D12" s="69">
        <v>4620</v>
      </c>
      <c r="E12" s="69">
        <v>4343</v>
      </c>
      <c r="F12" s="87">
        <v>4047</v>
      </c>
      <c r="G12" s="237" t="s">
        <v>269</v>
      </c>
    </row>
    <row r="13" spans="1:7" ht="16.5" customHeight="1">
      <c r="A13" s="91"/>
      <c r="B13" s="83" t="s">
        <v>111</v>
      </c>
      <c r="C13" s="92">
        <v>1714</v>
      </c>
      <c r="D13" s="69">
        <v>1818</v>
      </c>
      <c r="E13" s="69">
        <v>1754</v>
      </c>
      <c r="F13" s="87">
        <v>1653</v>
      </c>
      <c r="G13" s="237" t="s">
        <v>270</v>
      </c>
    </row>
    <row r="14" spans="1:7" ht="16.5" customHeight="1">
      <c r="A14" s="91"/>
      <c r="B14" s="83" t="s">
        <v>71</v>
      </c>
      <c r="C14" s="92">
        <v>2707</v>
      </c>
      <c r="D14" s="69">
        <v>2802</v>
      </c>
      <c r="E14" s="69">
        <v>2589</v>
      </c>
      <c r="F14" s="87">
        <v>2394</v>
      </c>
      <c r="G14" s="237" t="s">
        <v>271</v>
      </c>
    </row>
    <row r="15" spans="1:7" ht="16.5" customHeight="1">
      <c r="A15" s="91"/>
      <c r="B15" s="83"/>
      <c r="C15" s="92"/>
      <c r="D15" s="69"/>
      <c r="E15" s="69"/>
      <c r="F15" s="87"/>
      <c r="G15" s="237" t="s">
        <v>15</v>
      </c>
    </row>
    <row r="16" spans="1:7" ht="16.5" customHeight="1">
      <c r="A16" s="91" t="s">
        <v>143</v>
      </c>
      <c r="B16" s="83" t="s">
        <v>63</v>
      </c>
      <c r="C16" s="92">
        <v>19638</v>
      </c>
      <c r="D16" s="69">
        <v>19775</v>
      </c>
      <c r="E16" s="69">
        <v>18248</v>
      </c>
      <c r="F16" s="87">
        <v>15725</v>
      </c>
      <c r="G16" s="237" t="s">
        <v>272</v>
      </c>
    </row>
    <row r="17" spans="1:7" ht="16.5" customHeight="1">
      <c r="A17" s="91"/>
      <c r="B17" s="83" t="s">
        <v>111</v>
      </c>
      <c r="C17" s="92">
        <v>8308</v>
      </c>
      <c r="D17" s="69">
        <v>8551</v>
      </c>
      <c r="E17" s="69">
        <v>7971</v>
      </c>
      <c r="F17" s="87">
        <v>6731</v>
      </c>
      <c r="G17" s="237" t="s">
        <v>273</v>
      </c>
    </row>
    <row r="18" spans="1:7" ht="16.5" customHeight="1">
      <c r="A18" s="91"/>
      <c r="B18" s="83" t="s">
        <v>71</v>
      </c>
      <c r="C18" s="92">
        <v>11330</v>
      </c>
      <c r="D18" s="69">
        <v>11224</v>
      </c>
      <c r="E18" s="69">
        <v>10277</v>
      </c>
      <c r="F18" s="87">
        <v>8994</v>
      </c>
      <c r="G18" s="237" t="s">
        <v>274</v>
      </c>
    </row>
    <row r="19" spans="1:7" ht="16.5" customHeight="1">
      <c r="A19" s="91"/>
      <c r="B19" s="83"/>
      <c r="C19" s="92"/>
      <c r="D19" s="69"/>
      <c r="E19" s="69"/>
      <c r="F19" s="87"/>
      <c r="G19" s="237"/>
    </row>
    <row r="20" spans="1:7" ht="16.5" customHeight="1">
      <c r="A20" s="91" t="s">
        <v>144</v>
      </c>
      <c r="B20" s="83" t="s">
        <v>63</v>
      </c>
      <c r="C20" s="92">
        <v>3953</v>
      </c>
      <c r="D20" s="69">
        <v>3994</v>
      </c>
      <c r="E20" s="69">
        <v>4067</v>
      </c>
      <c r="F20" s="87">
        <v>4065</v>
      </c>
      <c r="G20" s="237" t="s">
        <v>275</v>
      </c>
    </row>
    <row r="21" spans="1:7" ht="16.5" customHeight="1">
      <c r="A21" s="91"/>
      <c r="B21" s="83" t="s">
        <v>111</v>
      </c>
      <c r="C21" s="92">
        <v>2398</v>
      </c>
      <c r="D21" s="69">
        <v>2411</v>
      </c>
      <c r="E21" s="69">
        <v>2415</v>
      </c>
      <c r="F21" s="87">
        <v>2329</v>
      </c>
      <c r="G21" s="237" t="s">
        <v>276</v>
      </c>
    </row>
    <row r="22" spans="1:7" ht="16.5" customHeight="1">
      <c r="A22" s="91"/>
      <c r="B22" s="83" t="s">
        <v>71</v>
      </c>
      <c r="C22" s="92">
        <v>1555</v>
      </c>
      <c r="D22" s="69">
        <v>1583</v>
      </c>
      <c r="E22" s="69">
        <v>1652</v>
      </c>
      <c r="F22" s="87">
        <v>1736</v>
      </c>
      <c r="G22" s="237" t="s">
        <v>277</v>
      </c>
    </row>
    <row r="23" spans="1:7" ht="16.5" customHeight="1">
      <c r="A23" s="91"/>
      <c r="B23" s="83"/>
      <c r="C23" s="92"/>
      <c r="D23" s="69"/>
      <c r="E23" s="69"/>
      <c r="F23" s="87"/>
      <c r="G23" s="237"/>
    </row>
    <row r="24" spans="1:7" ht="16.5" customHeight="1">
      <c r="A24" s="91" t="s">
        <v>152</v>
      </c>
      <c r="B24" s="83" t="s">
        <v>63</v>
      </c>
      <c r="C24" s="92">
        <v>4876</v>
      </c>
      <c r="D24" s="69">
        <v>4962</v>
      </c>
      <c r="E24" s="69">
        <v>5014</v>
      </c>
      <c r="F24" s="87">
        <v>5344</v>
      </c>
      <c r="G24" s="237" t="s">
        <v>278</v>
      </c>
    </row>
    <row r="25" spans="1:7" ht="16.5" customHeight="1">
      <c r="A25" s="91"/>
      <c r="B25" s="83" t="s">
        <v>111</v>
      </c>
      <c r="C25" s="92">
        <v>3138</v>
      </c>
      <c r="D25" s="69">
        <v>3167</v>
      </c>
      <c r="E25" s="69">
        <v>3211</v>
      </c>
      <c r="F25" s="87">
        <v>3358</v>
      </c>
      <c r="G25" s="237" t="s">
        <v>279</v>
      </c>
    </row>
    <row r="26" spans="1:7" ht="16.5" customHeight="1">
      <c r="A26" s="91"/>
      <c r="B26" s="83" t="s">
        <v>71</v>
      </c>
      <c r="C26" s="92">
        <v>1738</v>
      </c>
      <c r="D26" s="69">
        <v>1795</v>
      </c>
      <c r="E26" s="69">
        <v>1803</v>
      </c>
      <c r="F26" s="87">
        <v>1986</v>
      </c>
      <c r="G26" s="237" t="s">
        <v>280</v>
      </c>
    </row>
    <row r="27" spans="1:7" ht="16.5" customHeight="1">
      <c r="A27" s="91"/>
      <c r="B27" s="83"/>
      <c r="C27" s="92"/>
      <c r="D27" s="69"/>
      <c r="E27" s="69"/>
      <c r="F27" s="87"/>
      <c r="G27" s="237"/>
    </row>
    <row r="28" spans="1:7" ht="16.5" customHeight="1">
      <c r="A28" s="123" t="s">
        <v>160</v>
      </c>
      <c r="B28" s="83" t="s">
        <v>63</v>
      </c>
      <c r="C28" s="92">
        <v>1981</v>
      </c>
      <c r="D28" s="69">
        <v>2051</v>
      </c>
      <c r="E28" s="69">
        <v>2102</v>
      </c>
      <c r="F28" s="87">
        <v>2229</v>
      </c>
      <c r="G28" s="237" t="s">
        <v>281</v>
      </c>
    </row>
    <row r="29" spans="1:7" ht="16.5" customHeight="1">
      <c r="A29" s="91"/>
      <c r="B29" s="83" t="s">
        <v>111</v>
      </c>
      <c r="C29" s="92">
        <v>1293</v>
      </c>
      <c r="D29" s="69">
        <v>1288</v>
      </c>
      <c r="E29" s="69">
        <v>1320</v>
      </c>
      <c r="F29" s="87">
        <v>1352</v>
      </c>
      <c r="G29" s="237" t="s">
        <v>282</v>
      </c>
    </row>
    <row r="30" spans="1:7" ht="16.5" customHeight="1">
      <c r="A30" s="91"/>
      <c r="B30" s="83" t="s">
        <v>71</v>
      </c>
      <c r="C30" s="92">
        <v>688</v>
      </c>
      <c r="D30" s="69">
        <v>763</v>
      </c>
      <c r="E30" s="69">
        <v>782</v>
      </c>
      <c r="F30" s="87">
        <v>877</v>
      </c>
      <c r="G30" s="237">
        <v>890</v>
      </c>
    </row>
    <row r="31" spans="1:7" ht="16.5" customHeight="1">
      <c r="A31" s="91"/>
      <c r="B31" s="83"/>
      <c r="C31" s="92"/>
      <c r="D31" s="69"/>
      <c r="E31" s="69"/>
      <c r="F31" s="87"/>
      <c r="G31" s="237"/>
    </row>
    <row r="32" spans="1:7" ht="16.5" customHeight="1">
      <c r="A32" s="91" t="s">
        <v>146</v>
      </c>
      <c r="B32" s="83" t="s">
        <v>63</v>
      </c>
      <c r="C32" s="92">
        <v>4689</v>
      </c>
      <c r="D32" s="69">
        <v>5444</v>
      </c>
      <c r="E32" s="69">
        <v>5705</v>
      </c>
      <c r="F32" s="87">
        <v>5575</v>
      </c>
      <c r="G32" s="237" t="s">
        <v>283</v>
      </c>
    </row>
    <row r="33" spans="1:7" ht="16.5" customHeight="1">
      <c r="A33" s="91"/>
      <c r="B33" s="83" t="s">
        <v>111</v>
      </c>
      <c r="C33" s="92">
        <v>1309</v>
      </c>
      <c r="D33" s="69">
        <v>1433</v>
      </c>
      <c r="E33" s="69">
        <v>1488</v>
      </c>
      <c r="F33" s="87">
        <v>1485</v>
      </c>
      <c r="G33" s="237" t="s">
        <v>284</v>
      </c>
    </row>
    <row r="34" spans="1:7" ht="16.5" customHeight="1">
      <c r="A34" s="91"/>
      <c r="B34" s="83" t="s">
        <v>71</v>
      </c>
      <c r="C34" s="92">
        <v>3380</v>
      </c>
      <c r="D34" s="69">
        <v>4011</v>
      </c>
      <c r="E34" s="69">
        <v>4217</v>
      </c>
      <c r="F34" s="87">
        <v>4090</v>
      </c>
      <c r="G34" s="237" t="s">
        <v>285</v>
      </c>
    </row>
    <row r="35" spans="1:7" ht="16.5" customHeight="1">
      <c r="A35" s="91"/>
      <c r="B35" s="83"/>
      <c r="C35" s="92"/>
      <c r="D35" s="69"/>
      <c r="E35" s="69"/>
      <c r="F35" s="87"/>
      <c r="G35" s="237"/>
    </row>
    <row r="36" spans="1:7" ht="16.5" customHeight="1">
      <c r="A36" s="91" t="s">
        <v>147</v>
      </c>
      <c r="B36" s="83" t="s">
        <v>63</v>
      </c>
      <c r="C36" s="92">
        <v>1386</v>
      </c>
      <c r="D36" s="69">
        <v>1388</v>
      </c>
      <c r="E36" s="69">
        <v>1092</v>
      </c>
      <c r="F36" s="87">
        <v>1075</v>
      </c>
      <c r="G36" s="237">
        <v>963</v>
      </c>
    </row>
    <row r="37" spans="1:7" ht="16.5" customHeight="1">
      <c r="A37" s="91"/>
      <c r="B37" s="83" t="s">
        <v>111</v>
      </c>
      <c r="C37" s="92">
        <v>956</v>
      </c>
      <c r="D37" s="69">
        <v>990</v>
      </c>
      <c r="E37" s="69">
        <v>781</v>
      </c>
      <c r="F37" s="87">
        <v>725</v>
      </c>
      <c r="G37" s="237">
        <v>646</v>
      </c>
    </row>
    <row r="38" spans="1:7" ht="16.5" customHeight="1">
      <c r="A38" s="91"/>
      <c r="B38" s="83" t="s">
        <v>71</v>
      </c>
      <c r="C38" s="92">
        <v>430</v>
      </c>
      <c r="D38" s="69">
        <v>398</v>
      </c>
      <c r="E38" s="69">
        <v>311</v>
      </c>
      <c r="F38" s="87">
        <v>350</v>
      </c>
      <c r="G38" s="237">
        <v>317</v>
      </c>
    </row>
    <row r="40" spans="1:7" ht="34.5" customHeight="1">
      <c r="A40" s="280" t="s">
        <v>153</v>
      </c>
      <c r="B40" s="280"/>
      <c r="C40" s="280"/>
      <c r="D40" s="280"/>
      <c r="E40" s="280"/>
      <c r="F40" s="198"/>
    </row>
  </sheetData>
  <customSheetViews>
    <customSheetView guid="{8B2CB98E-AEFB-40EF-A7BC-C1216A86C213}">
      <pane ySplit="3" topLeftCell="A4" activePane="bottomLeft" state="frozen"/>
      <selection pane="bottomLeft" activeCell="D2" sqref="D2"/>
      <pageMargins left="0.7" right="0.7" top="0.75" bottom="0.75" header="0.3" footer="0.3"/>
      <pageSetup paperSize="9" orientation="portrait" r:id="rId1"/>
      <headerFooter>
        <oddFooter>&amp;L&amp;"Arial,Regular"&amp;8Statistički godišnjak Republike Srpske 2013&amp;C&amp;"Arial,Regular"&amp;8Str. &amp;P od &amp;N</oddFooter>
      </headerFooter>
    </customSheetView>
    <customSheetView guid="{394FCDA9-B4F8-4660-ABEB-E047C94418D5}">
      <pane ySplit="3" topLeftCell="A4" activePane="bottomLeft" state="frozen"/>
      <selection pane="bottomLeft" activeCell="D2" sqref="D2"/>
      <pageMargins left="0.7" right="0.7" top="0.75" bottom="0.75" header="0.3" footer="0.3"/>
      <pageSetup paperSize="9" orientation="portrait" r:id="rId2"/>
      <headerFooter>
        <oddFooter>&amp;L&amp;"Arial,Regular"&amp;8Statistički godišnjak Republike Srpske 2013&amp;C&amp;"Arial,Regular"&amp;8Str. &amp;P od &amp;N</oddFooter>
      </headerFooter>
    </customSheetView>
    <customSheetView guid="{78BB77CA-D0F6-45D7-9215-A1F9DF4B1E1C}" showPageBreaks="1">
      <pane ySplit="3" topLeftCell="A4" activePane="bottomLeft" state="frozen"/>
      <selection pane="bottomLeft"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>
      <selection activeCell="A28" sqref="A28"/>
      <pageMargins left="0.7" right="0.7" top="0.75" bottom="0.75" header="0.3" footer="0.3"/>
    </customSheetView>
    <customSheetView guid="{18FA948D-93DD-4F17-90D2-74F13085F3B0}">
      <pane ySplit="3" topLeftCell="A4" activePane="bottomLeft" state="frozen"/>
      <selection pane="bottomLeft" activeCell="D2" sqref="D2"/>
      <pageMargins left="0.7" right="0.7" top="0.75" bottom="0.75" header="0.3" footer="0.3"/>
      <pageSetup paperSize="0" orientation="portrait" horizontalDpi="0" verticalDpi="0" copies="0" r:id="rId4"/>
      <headerFooter>
        <oddFooter>&amp;L&amp;"Arial,Regular"&amp;8Statistički godišnjak Republike Srpske 2013&amp;C&amp;"Arial,Regular"&amp;8Str. &amp;P od &amp;N</oddFooter>
      </headerFooter>
    </customSheetView>
    <customSheetView guid="{6A1BDF1B-D2B3-4A53-B4B1-90E7BCBA1E11}">
      <pane ySplit="3" topLeftCell="A4" activePane="bottomLeft" state="frozen"/>
      <selection pane="bottomLeft" activeCell="D2" sqref="D2"/>
      <pageMargins left="0.7" right="0.7" top="0.75" bottom="0.75" header="0.3" footer="0.3"/>
      <pageSetup paperSize="0" orientation="portrait" horizontalDpi="0" verticalDpi="0" copies="0" r:id="rId5"/>
      <headerFooter>
        <oddFooter>&amp;L&amp;"Arial,Regular"&amp;8Statistički godišnjak Republike Srpske 2013&amp;C&amp;"Arial,Regular"&amp;8Str. &amp;P od &amp;N</oddFooter>
      </headerFooter>
    </customSheetView>
    <customSheetView guid="{F9D82844-4139-468A-8466-F145CA6FC21C}">
      <selection activeCell="A28" sqref="A28"/>
      <pageMargins left="0.7" right="0.7" top="0.75" bottom="0.75" header="0.3" footer="0.3"/>
    </customSheetView>
    <customSheetView guid="{BDC7B9A6-4F90-401F-A3E5-E1674ACEBA0B}">
      <pane ySplit="3" topLeftCell="A4" activePane="bottomLeft" state="frozen"/>
      <selection pane="bottomLeft" activeCell="D2" sqref="D2"/>
      <pageMargins left="0.7" right="0.7" top="0.75" bottom="0.75" header="0.3" footer="0.3"/>
      <pageSetup paperSize="9" orientation="portrait" r:id="rId6"/>
      <headerFooter>
        <oddFooter>&amp;L&amp;"Arial,Regular"&amp;8Statistički godišnjak Republike Srpske 2013&amp;C&amp;"Arial,Regular"&amp;8Str. &amp;P od &amp;N</oddFooter>
      </headerFooter>
    </customSheetView>
    <customSheetView guid="{288FA62F-58E0-458A-BFB3-4CEDEB65DD1E}">
      <pane ySplit="3" topLeftCell="A4" activePane="bottomLeft" state="frozen"/>
      <selection pane="bottomLeft" activeCell="G4" sqref="G4:G38"/>
      <pageMargins left="0.7" right="0.7" top="0.75" bottom="0.75" header="0.3" footer="0.3"/>
      <pageSetup paperSize="9" orientation="portrait" r:id="rId7"/>
      <headerFooter>
        <oddFooter>&amp;L&amp;"Arial,Regular"&amp;8Statistički godišnjak Republike Srpske 2013&amp;C&amp;"Arial,Regular"&amp;8Str. &amp;P od &amp;N</oddFooter>
      </headerFooter>
    </customSheetView>
  </customSheetViews>
  <mergeCells count="1">
    <mergeCell ref="A40:E40"/>
  </mergeCells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L14"/>
  <sheetViews>
    <sheetView zoomScale="120" zoomScaleNormal="120" workbookViewId="0">
      <selection activeCell="B4" sqref="B4:E12"/>
    </sheetView>
  </sheetViews>
  <sheetFormatPr defaultRowHeight="12"/>
  <cols>
    <col min="1" max="1" width="33.42578125" style="90" customWidth="1"/>
    <col min="2" max="2" width="11" style="90" customWidth="1"/>
    <col min="3" max="3" width="13.140625" style="90" customWidth="1"/>
    <col min="4" max="4" width="11.85546875" style="90" customWidth="1"/>
    <col min="5" max="5" width="15.5703125" style="90" customWidth="1"/>
    <col min="6" max="16384" width="9.140625" style="90"/>
  </cols>
  <sheetData>
    <row r="1" spans="1:12">
      <c r="A1" s="94" t="s">
        <v>262</v>
      </c>
    </row>
    <row r="2" spans="1:12" ht="15.95" customHeight="1" thickBot="1">
      <c r="A2" s="95"/>
      <c r="B2" s="96"/>
      <c r="C2" s="96"/>
      <c r="D2" s="96"/>
      <c r="E2" s="5" t="s">
        <v>37</v>
      </c>
    </row>
    <row r="3" spans="1:12" s="87" customFormat="1" ht="33" customHeight="1" thickTop="1">
      <c r="A3" s="109" t="s">
        <v>154</v>
      </c>
      <c r="B3" s="97" t="s">
        <v>98</v>
      </c>
      <c r="C3" s="98" t="s">
        <v>148</v>
      </c>
      <c r="D3" s="132" t="s">
        <v>157</v>
      </c>
      <c r="E3" s="101" t="s">
        <v>149</v>
      </c>
    </row>
    <row r="4" spans="1:12" ht="24.95" customHeight="1">
      <c r="A4" s="100" t="s">
        <v>73</v>
      </c>
      <c r="B4" s="106">
        <v>39735</v>
      </c>
      <c r="C4" s="106">
        <v>11762</v>
      </c>
      <c r="D4" s="106">
        <v>782</v>
      </c>
      <c r="E4" s="106">
        <v>27191</v>
      </c>
      <c r="K4" s="78"/>
      <c r="L4" s="148"/>
    </row>
    <row r="5" spans="1:12" ht="24.95" customHeight="1">
      <c r="A5" s="99" t="s">
        <v>141</v>
      </c>
      <c r="B5" s="106">
        <v>3631</v>
      </c>
      <c r="C5" s="106">
        <v>1212</v>
      </c>
      <c r="D5" s="106">
        <v>79</v>
      </c>
      <c r="E5" s="106">
        <v>2340</v>
      </c>
    </row>
    <row r="6" spans="1:12" ht="24.95" customHeight="1">
      <c r="A6" s="99" t="s">
        <v>142</v>
      </c>
      <c r="B6" s="106">
        <v>4102</v>
      </c>
      <c r="C6" s="106">
        <v>1604</v>
      </c>
      <c r="D6" s="106">
        <v>53</v>
      </c>
      <c r="E6" s="106">
        <v>2445</v>
      </c>
    </row>
    <row r="7" spans="1:12" ht="24.95" customHeight="1">
      <c r="A7" s="99" t="s">
        <v>143</v>
      </c>
      <c r="B7" s="106">
        <v>14097</v>
      </c>
      <c r="C7" s="106">
        <v>2593</v>
      </c>
      <c r="D7" s="106">
        <v>109</v>
      </c>
      <c r="E7" s="106">
        <v>11395</v>
      </c>
    </row>
    <row r="8" spans="1:12" ht="24.95" customHeight="1">
      <c r="A8" s="99" t="s">
        <v>144</v>
      </c>
      <c r="B8" s="106">
        <v>3986</v>
      </c>
      <c r="C8" s="106">
        <v>1276</v>
      </c>
      <c r="D8" s="106">
        <v>143</v>
      </c>
      <c r="E8" s="106">
        <v>2567</v>
      </c>
    </row>
    <row r="9" spans="1:12" ht="24.95" customHeight="1">
      <c r="A9" s="99" t="s">
        <v>152</v>
      </c>
      <c r="B9" s="106">
        <v>5303</v>
      </c>
      <c r="C9" s="106">
        <v>2529</v>
      </c>
      <c r="D9" s="106">
        <v>169</v>
      </c>
      <c r="E9" s="106">
        <v>2605</v>
      </c>
    </row>
    <row r="10" spans="1:12" ht="24.95" customHeight="1">
      <c r="A10" s="99" t="s">
        <v>145</v>
      </c>
      <c r="B10" s="106">
        <v>2110</v>
      </c>
      <c r="C10" s="106">
        <v>723</v>
      </c>
      <c r="D10" s="106">
        <v>100</v>
      </c>
      <c r="E10" s="106">
        <v>1287</v>
      </c>
    </row>
    <row r="11" spans="1:12" ht="24.95" customHeight="1">
      <c r="A11" s="99" t="s">
        <v>146</v>
      </c>
      <c r="B11" s="106">
        <v>5543</v>
      </c>
      <c r="C11" s="106">
        <v>1646</v>
      </c>
      <c r="D11" s="106">
        <v>56</v>
      </c>
      <c r="E11" s="106">
        <v>3841</v>
      </c>
    </row>
    <row r="12" spans="1:12" ht="24.95" customHeight="1">
      <c r="A12" s="99" t="s">
        <v>147</v>
      </c>
      <c r="B12" s="106">
        <v>963</v>
      </c>
      <c r="C12" s="106">
        <v>179</v>
      </c>
      <c r="D12" s="106">
        <v>73</v>
      </c>
      <c r="E12" s="106">
        <v>711</v>
      </c>
    </row>
    <row r="13" spans="1:12">
      <c r="B13" s="106"/>
      <c r="C13" s="106"/>
      <c r="D13" s="106"/>
      <c r="E13" s="106"/>
    </row>
    <row r="14" spans="1:12" ht="30" customHeight="1">
      <c r="A14" s="281" t="s">
        <v>155</v>
      </c>
      <c r="B14" s="281"/>
      <c r="C14" s="281"/>
      <c r="D14" s="281"/>
      <c r="E14" s="281"/>
      <c r="F14" s="112"/>
    </row>
  </sheetData>
  <customSheetViews>
    <customSheetView guid="{8B2CB98E-AEFB-40EF-A7BC-C1216A86C213}" scale="120">
      <selection activeCell="D2" sqref="D2"/>
      <pageMargins left="0.7" right="0.7" top="0.75" bottom="0.75" header="0.3" footer="0.3"/>
      <pageSetup paperSize="9" orientation="portrait" r:id="rId1"/>
      <headerFoot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20">
      <selection activeCell="D2" sqref="D2"/>
      <pageMargins left="0.7" right="0.7" top="0.75" bottom="0.75" header="0.3" footer="0.3"/>
      <pageSetup paperSize="9" orientation="portrait" r:id="rId2"/>
      <headerFoot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20" showPageBreaks="1">
      <selection activeCell="N8" sqref="N8"/>
      <pageMargins left="0.7" right="0.7" top="0.75" bottom="0.75" header="0.3" footer="0.3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>
      <selection activeCell="D3" sqref="D3"/>
      <pageMargins left="0.7" right="0.7" top="0.75" bottom="0.75" header="0.3" footer="0.3"/>
    </customSheetView>
    <customSheetView guid="{18FA948D-93DD-4F17-90D2-74F13085F3B0}" scale="120">
      <selection activeCell="D2" sqref="D2"/>
      <pageMargins left="0.7" right="0.7" top="0.75" bottom="0.75" header="0.3" footer="0.3"/>
      <pageSetup paperSize="0" orientation="portrait" horizontalDpi="0" verticalDpi="0" copies="0" r:id="rId4"/>
      <headerFooter>
        <oddFooter>&amp;L&amp;"Arial,Regular"&amp;8Statistički godišnjak Republike Srpske 2013&amp;C&amp;"Arial,Regular"&amp;8Str. &amp;P od &amp;N</oddFooter>
      </headerFooter>
    </customSheetView>
    <customSheetView guid="{6A1BDF1B-D2B3-4A53-B4B1-90E7BCBA1E11}" scale="120">
      <selection activeCell="D2" sqref="D2"/>
      <pageMargins left="0.7" right="0.7" top="0.75" bottom="0.75" header="0.3" footer="0.3"/>
      <pageSetup paperSize="0" orientation="portrait" horizontalDpi="0" verticalDpi="0" copies="0" r:id="rId5"/>
      <headerFooter>
        <oddFooter>&amp;L&amp;"Arial,Regular"&amp;8Statistički godišnjak Republike Srpske 2013&amp;C&amp;"Arial,Regular"&amp;8Str. &amp;P od &amp;N</oddFooter>
      </headerFooter>
    </customSheetView>
    <customSheetView guid="{F9D82844-4139-468A-8466-F145CA6FC21C}">
      <selection activeCell="D3" sqref="D3"/>
      <pageMargins left="0.7" right="0.7" top="0.75" bottom="0.75" header="0.3" footer="0.3"/>
    </customSheetView>
    <customSheetView guid="{BDC7B9A6-4F90-401F-A3E5-E1674ACEBA0B}" scale="120">
      <selection activeCell="D2" sqref="D2"/>
      <pageMargins left="0.7" right="0.7" top="0.75" bottom="0.75" header="0.3" footer="0.3"/>
      <pageSetup paperSize="9" orientation="portrait" r:id="rId6"/>
      <headerFoot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20">
      <selection activeCell="B4" sqref="B4:E12"/>
      <pageMargins left="0.7" right="0.7" top="0.75" bottom="0.75" header="0.3" footer="0.3"/>
      <pageSetup paperSize="9" orientation="portrait" r:id="rId7"/>
      <headerFooter>
        <oddFooter>&amp;L&amp;"Arial,Regular"&amp;8Statistički godišnjak Republike Srpske 2013&amp;C&amp;"Arial,Regular"&amp;8Str. &amp;P od &amp;N</oddFooter>
      </headerFooter>
    </customSheetView>
  </customSheetViews>
  <mergeCells count="1">
    <mergeCell ref="A14:E14"/>
  </mergeCells>
  <hyperlinks>
    <hyperlink ref="E2" location="'Lista tabela'!A1" display="Lista tabela"/>
  </hyperlinks>
  <pageMargins left="0.7" right="0.7" top="0.75" bottom="0.75" header="0.3" footer="0.3"/>
  <pageSetup paperSize="9" orientation="portrait" r:id="rId8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8"/>
  <dimension ref="A1:L15"/>
  <sheetViews>
    <sheetView zoomScale="130" zoomScaleNormal="130" workbookViewId="0">
      <pane ySplit="3" topLeftCell="A4" activePane="bottomLeft" state="frozen"/>
      <selection pane="bottomLeft" activeCell="B13" sqref="B13:E13"/>
    </sheetView>
  </sheetViews>
  <sheetFormatPr defaultRowHeight="12"/>
  <cols>
    <col min="1" max="1" width="12" style="2" customWidth="1"/>
    <col min="2" max="2" width="10.85546875" style="2" customWidth="1"/>
    <col min="3" max="4" width="13.140625" style="2" customWidth="1"/>
    <col min="5" max="5" width="10.85546875" style="2" customWidth="1"/>
    <col min="6" max="6" width="10.85546875" style="4" customWidth="1"/>
    <col min="7" max="7" width="15.42578125" style="2" customWidth="1"/>
    <col min="8" max="10" width="8.710937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14" t="s">
        <v>227</v>
      </c>
      <c r="B1" s="2"/>
      <c r="C1" s="2"/>
      <c r="D1" s="2"/>
      <c r="E1" s="2"/>
      <c r="F1" s="2"/>
      <c r="I1" s="2"/>
      <c r="J1" s="2"/>
    </row>
    <row r="2" spans="1:12" ht="15" customHeight="1" thickBot="1">
      <c r="A2" s="7"/>
      <c r="E2" s="5" t="s">
        <v>37</v>
      </c>
      <c r="F2" s="5"/>
      <c r="L2" s="2"/>
    </row>
    <row r="3" spans="1:12" ht="53.25" customHeight="1" thickTop="1">
      <c r="A3" s="33"/>
      <c r="B3" s="29" t="s">
        <v>98</v>
      </c>
      <c r="C3" s="29" t="s">
        <v>118</v>
      </c>
      <c r="D3" s="29" t="s">
        <v>119</v>
      </c>
      <c r="E3" s="31" t="s">
        <v>97</v>
      </c>
      <c r="F3" s="45"/>
      <c r="G3" s="45"/>
    </row>
    <row r="4" spans="1:12" ht="15" customHeight="1">
      <c r="A4" s="17" t="s">
        <v>9</v>
      </c>
      <c r="B4" s="10">
        <v>27421</v>
      </c>
      <c r="C4" s="10">
        <v>22659</v>
      </c>
      <c r="D4" s="10">
        <v>4451</v>
      </c>
      <c r="E4" s="10">
        <v>311</v>
      </c>
      <c r="F4" s="13"/>
      <c r="G4" s="13"/>
      <c r="H4" s="10"/>
      <c r="I4" s="10"/>
      <c r="J4" s="9"/>
      <c r="K4" s="10"/>
      <c r="L4" s="2"/>
    </row>
    <row r="5" spans="1:12" ht="15" customHeight="1">
      <c r="A5" s="17" t="s">
        <v>10</v>
      </c>
      <c r="B5" s="10">
        <v>32969</v>
      </c>
      <c r="C5" s="10">
        <v>23717</v>
      </c>
      <c r="D5" s="10">
        <v>8889</v>
      </c>
      <c r="E5" s="10">
        <v>363</v>
      </c>
      <c r="F5" s="13"/>
      <c r="G5" s="13"/>
      <c r="H5" s="10"/>
      <c r="I5" s="10"/>
      <c r="J5" s="9"/>
      <c r="K5" s="10"/>
      <c r="L5" s="2"/>
    </row>
    <row r="6" spans="1:12" ht="15" customHeight="1">
      <c r="A6" s="17" t="s">
        <v>11</v>
      </c>
      <c r="B6" s="10">
        <v>35099</v>
      </c>
      <c r="C6" s="10">
        <v>24461</v>
      </c>
      <c r="D6" s="10">
        <v>10204</v>
      </c>
      <c r="E6" s="10">
        <v>434</v>
      </c>
      <c r="F6" s="13"/>
      <c r="G6" s="13"/>
      <c r="H6" s="10"/>
      <c r="I6" s="10"/>
      <c r="J6" s="9"/>
      <c r="K6" s="10"/>
      <c r="L6" s="2"/>
    </row>
    <row r="7" spans="1:12" ht="15" customHeight="1">
      <c r="A7" s="17" t="s">
        <v>12</v>
      </c>
      <c r="B7" s="10">
        <v>41246</v>
      </c>
      <c r="C7" s="10">
        <v>28559</v>
      </c>
      <c r="D7" s="10">
        <v>12189</v>
      </c>
      <c r="E7" s="10">
        <v>498</v>
      </c>
      <c r="F7" s="13"/>
      <c r="G7" s="13"/>
      <c r="H7" s="10"/>
      <c r="I7" s="10"/>
      <c r="J7" s="9"/>
      <c r="K7" s="10"/>
      <c r="L7" s="2"/>
    </row>
    <row r="8" spans="1:12" ht="15" customHeight="1">
      <c r="A8" s="17" t="s">
        <v>133</v>
      </c>
      <c r="B8" s="10">
        <v>43928</v>
      </c>
      <c r="C8" s="10">
        <v>30359</v>
      </c>
      <c r="D8" s="10">
        <v>13072</v>
      </c>
      <c r="E8" s="10">
        <v>497</v>
      </c>
      <c r="F8" s="13"/>
      <c r="G8" s="13"/>
      <c r="H8" s="10"/>
      <c r="I8" s="10"/>
      <c r="J8" s="9"/>
      <c r="K8" s="10"/>
      <c r="L8" s="2"/>
    </row>
    <row r="9" spans="1:12" ht="15" customHeight="1">
      <c r="A9" s="17" t="s">
        <v>139</v>
      </c>
      <c r="B9" s="10">
        <v>45966</v>
      </c>
      <c r="C9" s="10">
        <v>31379</v>
      </c>
      <c r="D9" s="10">
        <v>14126</v>
      </c>
      <c r="E9" s="10">
        <v>461</v>
      </c>
      <c r="F9" s="13"/>
      <c r="G9" s="13"/>
      <c r="H9" s="10"/>
      <c r="I9" s="10"/>
      <c r="J9" s="9"/>
      <c r="K9" s="10"/>
      <c r="L9" s="2"/>
    </row>
    <row r="10" spans="1:12" ht="15" customHeight="1">
      <c r="A10" s="113" t="s">
        <v>156</v>
      </c>
      <c r="B10" s="78">
        <v>46547</v>
      </c>
      <c r="C10" s="78">
        <v>31144</v>
      </c>
      <c r="D10" s="78">
        <v>14907</v>
      </c>
      <c r="E10" s="78">
        <v>496</v>
      </c>
      <c r="F10" s="13"/>
      <c r="G10" s="13"/>
      <c r="H10" s="10"/>
      <c r="I10" s="10"/>
      <c r="J10" s="9"/>
      <c r="K10" s="10"/>
      <c r="L10" s="2"/>
    </row>
    <row r="11" spans="1:12" ht="15" customHeight="1">
      <c r="A11" s="113" t="s">
        <v>162</v>
      </c>
      <c r="B11" s="78">
        <v>44720</v>
      </c>
      <c r="C11" s="78">
        <v>30269</v>
      </c>
      <c r="D11" s="78">
        <v>13996</v>
      </c>
      <c r="E11" s="78">
        <v>455</v>
      </c>
      <c r="F11" s="13"/>
      <c r="G11" s="13"/>
      <c r="H11" s="10"/>
      <c r="I11" s="10"/>
      <c r="J11" s="9"/>
      <c r="K11" s="10"/>
      <c r="L11" s="2"/>
    </row>
    <row r="12" spans="1:12" ht="15" customHeight="1">
      <c r="A12" s="195" t="s">
        <v>229</v>
      </c>
      <c r="B12" s="78">
        <v>41988</v>
      </c>
      <c r="C12" s="78">
        <v>29936</v>
      </c>
      <c r="D12" s="78">
        <v>12052</v>
      </c>
      <c r="E12" s="78" t="s">
        <v>1</v>
      </c>
      <c r="F12" s="13"/>
      <c r="G12" s="13"/>
      <c r="H12" s="10"/>
      <c r="I12" s="10"/>
      <c r="J12" s="9"/>
      <c r="K12" s="10"/>
      <c r="L12" s="2"/>
    </row>
    <row r="13" spans="1:12" ht="15" customHeight="1">
      <c r="A13" s="195" t="s">
        <v>257</v>
      </c>
      <c r="B13" s="78">
        <v>39735</v>
      </c>
      <c r="C13" s="78">
        <v>28842</v>
      </c>
      <c r="D13" s="78">
        <v>10893</v>
      </c>
      <c r="E13" s="78" t="s">
        <v>1</v>
      </c>
      <c r="F13" s="13"/>
      <c r="G13" s="13"/>
      <c r="H13" s="10"/>
      <c r="I13" s="10"/>
      <c r="J13" s="9"/>
      <c r="K13" s="10"/>
      <c r="L13" s="2"/>
    </row>
    <row r="15" spans="1:12" ht="53.25" customHeight="1">
      <c r="A15" s="282" t="s">
        <v>228</v>
      </c>
      <c r="B15" s="282"/>
      <c r="C15" s="282"/>
      <c r="D15" s="282"/>
      <c r="E15" s="282"/>
    </row>
  </sheetData>
  <customSheetViews>
    <customSheetView guid="{8B2CB98E-AEFB-40EF-A7BC-C1216A86C213}" scale="130">
      <pane ySplit="3" topLeftCell="A4" activePane="bottomLeft" state="frozen"/>
      <selection pane="bottomLeft"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3" topLeftCell="A4" activePane="bottomLeft" state="frozen"/>
      <selection pane="bottomLeft"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pane ySplit="3" topLeftCell="A4" activePane="bottomLeft" state="frozen"/>
      <selection pane="bottomLeft" activeCell="B13" sqref="A13:IV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30">
      <pane ySplit="3" topLeftCell="A4" activePane="bottomLeft" state="frozen"/>
      <selection pane="bottomLeft" activeCell="G20" sqref="G20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pane ySplit="3" topLeftCell="A4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>
      <pane ySplit="3" topLeftCell="A4" activePane="bottomLeft" state="frozen"/>
      <selection pane="bottomLeft"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>
      <pane ySplit="3" topLeftCell="A4" activePane="bottomLeft" state="frozen"/>
      <selection pane="bottomLeft" activeCell="G20" sqref="G20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pane ySplit="3" topLeftCell="A4" activePane="bottomLeft" state="frozen"/>
      <selection pane="bottomLeft"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pane ySplit="3" topLeftCell="A4" activePane="bottomLeft" state="frozen"/>
      <selection pane="bottomLeft" activeCell="B13" sqref="B13:E13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1">
    <mergeCell ref="A15:E15"/>
  </mergeCells>
  <phoneticPr fontId="19" type="noConversion"/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20"/>
  <dimension ref="A1:G30"/>
  <sheetViews>
    <sheetView zoomScale="130" zoomScaleNormal="120" workbookViewId="0">
      <pane ySplit="3" topLeftCell="A4" activePane="bottomLeft" state="frozen"/>
      <selection pane="bottomLeft" activeCell="E8" sqref="E8"/>
    </sheetView>
  </sheetViews>
  <sheetFormatPr defaultRowHeight="12"/>
  <cols>
    <col min="1" max="1" width="23.7109375" style="2" customWidth="1"/>
    <col min="2" max="2" width="7" style="2" customWidth="1"/>
    <col min="3" max="7" width="9.85546875" style="2" customWidth="1"/>
    <col min="8" max="16384" width="9.140625" style="2"/>
  </cols>
  <sheetData>
    <row r="1" spans="1:7" ht="12.6" customHeight="1">
      <c r="A1" s="14" t="s">
        <v>230</v>
      </c>
      <c r="B1" s="15"/>
      <c r="C1" s="15"/>
      <c r="D1" s="15"/>
      <c r="E1" s="15"/>
      <c r="F1" s="15"/>
      <c r="G1" s="15"/>
    </row>
    <row r="2" spans="1:7" ht="15" customHeight="1" thickBot="1">
      <c r="A2" s="15" t="s">
        <v>15</v>
      </c>
      <c r="B2" s="15"/>
      <c r="C2" s="15"/>
      <c r="D2" s="15"/>
      <c r="E2" s="15"/>
      <c r="F2" s="15"/>
      <c r="G2" s="5" t="s">
        <v>37</v>
      </c>
    </row>
    <row r="3" spans="1:7" ht="24" customHeight="1" thickTop="1">
      <c r="A3" s="20" t="s">
        <v>109</v>
      </c>
      <c r="B3" s="29" t="s">
        <v>110</v>
      </c>
      <c r="C3" s="36">
        <v>2006</v>
      </c>
      <c r="D3" s="36">
        <v>2007</v>
      </c>
      <c r="E3" s="36">
        <v>2008</v>
      </c>
      <c r="F3" s="31">
        <v>2009</v>
      </c>
      <c r="G3" s="31">
        <v>2010</v>
      </c>
    </row>
    <row r="4" spans="1:7" ht="15" customHeight="1">
      <c r="A4" s="15" t="s">
        <v>73</v>
      </c>
      <c r="B4" s="24" t="s">
        <v>63</v>
      </c>
      <c r="C4" s="43">
        <v>3036</v>
      </c>
      <c r="D4" s="28">
        <v>4301</v>
      </c>
      <c r="E4" s="28">
        <v>5886</v>
      </c>
      <c r="F4" s="44">
        <v>6931</v>
      </c>
      <c r="G4" s="44">
        <v>7328</v>
      </c>
    </row>
    <row r="5" spans="1:7" ht="15" customHeight="1">
      <c r="A5" s="15"/>
      <c r="B5" s="25" t="s">
        <v>111</v>
      </c>
      <c r="C5" s="43">
        <v>1185</v>
      </c>
      <c r="D5" s="28">
        <v>1887</v>
      </c>
      <c r="E5" s="28">
        <v>2516</v>
      </c>
      <c r="F5" s="44">
        <v>3019</v>
      </c>
      <c r="G5" s="44">
        <v>2992</v>
      </c>
    </row>
    <row r="6" spans="1:7">
      <c r="A6" s="15"/>
      <c r="B6" s="25" t="s">
        <v>71</v>
      </c>
      <c r="C6" s="43">
        <v>1851</v>
      </c>
      <c r="D6" s="28">
        <v>2414</v>
      </c>
      <c r="E6" s="28">
        <v>3370</v>
      </c>
      <c r="F6" s="44">
        <v>3912</v>
      </c>
      <c r="G6" s="44">
        <v>4336</v>
      </c>
    </row>
    <row r="7" spans="1:7" ht="15" customHeight="1">
      <c r="A7" s="15"/>
      <c r="B7" s="25"/>
      <c r="C7" s="43"/>
      <c r="D7" s="28"/>
      <c r="E7" s="28"/>
      <c r="F7" s="44"/>
      <c r="G7" s="44"/>
    </row>
    <row r="8" spans="1:7" ht="15" customHeight="1">
      <c r="A8" s="15" t="s">
        <v>112</v>
      </c>
      <c r="B8" s="25" t="s">
        <v>63</v>
      </c>
      <c r="C8" s="43">
        <v>133</v>
      </c>
      <c r="D8" s="28">
        <v>129</v>
      </c>
      <c r="E8" s="28">
        <v>156</v>
      </c>
      <c r="F8" s="44">
        <v>120</v>
      </c>
      <c r="G8" s="44">
        <v>110</v>
      </c>
    </row>
    <row r="9" spans="1:7" ht="15" customHeight="1">
      <c r="A9" s="15"/>
      <c r="B9" s="25" t="s">
        <v>111</v>
      </c>
      <c r="C9" s="43">
        <v>41</v>
      </c>
      <c r="D9" s="28">
        <v>30</v>
      </c>
      <c r="E9" s="28">
        <v>49</v>
      </c>
      <c r="F9" s="44">
        <v>36</v>
      </c>
      <c r="G9" s="44">
        <v>37</v>
      </c>
    </row>
    <row r="10" spans="1:7" ht="15" customHeight="1">
      <c r="A10" s="15"/>
      <c r="B10" s="25" t="s">
        <v>71</v>
      </c>
      <c r="C10" s="43">
        <v>92</v>
      </c>
      <c r="D10" s="28">
        <v>99</v>
      </c>
      <c r="E10" s="28">
        <v>107</v>
      </c>
      <c r="F10" s="44">
        <v>84</v>
      </c>
      <c r="G10" s="44">
        <v>73</v>
      </c>
    </row>
    <row r="11" spans="1:7" ht="15" customHeight="1">
      <c r="A11" s="15"/>
      <c r="B11" s="25"/>
      <c r="C11" s="43"/>
      <c r="D11" s="28"/>
      <c r="E11" s="28"/>
      <c r="F11" s="44"/>
      <c r="G11" s="44"/>
    </row>
    <row r="12" spans="1:7" s="11" customFormat="1" ht="15" customHeight="1">
      <c r="A12" s="27" t="s">
        <v>113</v>
      </c>
      <c r="B12" s="25" t="s">
        <v>63</v>
      </c>
      <c r="C12" s="43">
        <v>292</v>
      </c>
      <c r="D12" s="28">
        <v>573</v>
      </c>
      <c r="E12" s="28">
        <v>744</v>
      </c>
      <c r="F12" s="44">
        <v>633</v>
      </c>
      <c r="G12" s="44">
        <v>658</v>
      </c>
    </row>
    <row r="13" spans="1:7" s="4" customFormat="1" ht="15" customHeight="1">
      <c r="A13" s="15"/>
      <c r="B13" s="25" t="s">
        <v>111</v>
      </c>
      <c r="C13" s="43">
        <v>192</v>
      </c>
      <c r="D13" s="28">
        <v>376</v>
      </c>
      <c r="E13" s="28">
        <v>496</v>
      </c>
      <c r="F13" s="44">
        <v>405</v>
      </c>
      <c r="G13" s="44">
        <v>409</v>
      </c>
    </row>
    <row r="14" spans="1:7" s="4" customFormat="1">
      <c r="A14" s="15"/>
      <c r="B14" s="25" t="s">
        <v>71</v>
      </c>
      <c r="C14" s="43">
        <v>100</v>
      </c>
      <c r="D14" s="28">
        <v>197</v>
      </c>
      <c r="E14" s="28">
        <v>248</v>
      </c>
      <c r="F14" s="44">
        <v>228</v>
      </c>
      <c r="G14" s="44">
        <v>249</v>
      </c>
    </row>
    <row r="15" spans="1:7">
      <c r="A15" s="15"/>
      <c r="B15" s="25"/>
      <c r="C15" s="43"/>
      <c r="D15" s="28"/>
      <c r="E15" s="28"/>
      <c r="F15" s="44"/>
      <c r="G15" s="44"/>
    </row>
    <row r="16" spans="1:7">
      <c r="A16" s="15" t="s">
        <v>114</v>
      </c>
      <c r="B16" s="25" t="s">
        <v>63</v>
      </c>
      <c r="C16" s="43">
        <v>299</v>
      </c>
      <c r="D16" s="28">
        <v>424</v>
      </c>
      <c r="E16" s="28">
        <v>381</v>
      </c>
      <c r="F16" s="44">
        <v>421</v>
      </c>
      <c r="G16" s="44">
        <v>531</v>
      </c>
    </row>
    <row r="17" spans="1:7">
      <c r="A17" s="15"/>
      <c r="B17" s="25" t="s">
        <v>111</v>
      </c>
      <c r="C17" s="43">
        <v>81</v>
      </c>
      <c r="D17" s="28">
        <v>131</v>
      </c>
      <c r="E17" s="28">
        <v>103</v>
      </c>
      <c r="F17" s="44">
        <v>104</v>
      </c>
      <c r="G17" s="44">
        <v>129</v>
      </c>
    </row>
    <row r="18" spans="1:7">
      <c r="A18" s="15"/>
      <c r="B18" s="25" t="s">
        <v>71</v>
      </c>
      <c r="C18" s="43">
        <v>218</v>
      </c>
      <c r="D18" s="28">
        <v>293</v>
      </c>
      <c r="E18" s="28">
        <v>278</v>
      </c>
      <c r="F18" s="44">
        <v>317</v>
      </c>
      <c r="G18" s="44">
        <v>402</v>
      </c>
    </row>
    <row r="19" spans="1:7">
      <c r="A19" s="15"/>
      <c r="B19" s="25"/>
      <c r="C19" s="43"/>
      <c r="D19" s="28"/>
      <c r="E19" s="28"/>
      <c r="F19" s="44"/>
      <c r="G19" s="44"/>
    </row>
    <row r="20" spans="1:7">
      <c r="A20" s="15" t="s">
        <v>115</v>
      </c>
      <c r="B20" s="25" t="s">
        <v>63</v>
      </c>
      <c r="C20" s="43">
        <v>116</v>
      </c>
      <c r="D20" s="28">
        <v>107</v>
      </c>
      <c r="E20" s="28">
        <v>119</v>
      </c>
      <c r="F20" s="44">
        <v>135</v>
      </c>
      <c r="G20" s="44">
        <v>219</v>
      </c>
    </row>
    <row r="21" spans="1:7">
      <c r="A21" s="15"/>
      <c r="B21" s="25" t="s">
        <v>111</v>
      </c>
      <c r="C21" s="43">
        <v>71</v>
      </c>
      <c r="D21" s="28">
        <v>73</v>
      </c>
      <c r="E21" s="28">
        <v>80</v>
      </c>
      <c r="F21" s="44">
        <v>81</v>
      </c>
      <c r="G21" s="44">
        <v>132</v>
      </c>
    </row>
    <row r="22" spans="1:7">
      <c r="A22" s="15"/>
      <c r="B22" s="25" t="s">
        <v>71</v>
      </c>
      <c r="C22" s="43">
        <v>45</v>
      </c>
      <c r="D22" s="28">
        <v>34</v>
      </c>
      <c r="E22" s="28">
        <v>39</v>
      </c>
      <c r="F22" s="44">
        <v>54</v>
      </c>
      <c r="G22" s="44">
        <v>87</v>
      </c>
    </row>
    <row r="23" spans="1:7">
      <c r="A23" s="15"/>
      <c r="B23" s="25"/>
      <c r="C23" s="43"/>
      <c r="D23" s="28"/>
      <c r="E23" s="28"/>
      <c r="F23" s="44"/>
      <c r="G23" s="44"/>
    </row>
    <row r="24" spans="1:7">
      <c r="A24" s="15" t="s">
        <v>116</v>
      </c>
      <c r="B24" s="25" t="s">
        <v>63</v>
      </c>
      <c r="C24" s="43">
        <v>2111</v>
      </c>
      <c r="D24" s="28">
        <v>2973</v>
      </c>
      <c r="E24" s="28">
        <v>4405</v>
      </c>
      <c r="F24" s="44">
        <v>5483</v>
      </c>
      <c r="G24" s="44">
        <v>5651</v>
      </c>
    </row>
    <row r="25" spans="1:7">
      <c r="A25" s="15"/>
      <c r="B25" s="25" t="s">
        <v>111</v>
      </c>
      <c r="C25" s="43">
        <v>756</v>
      </c>
      <c r="D25" s="28">
        <v>1232</v>
      </c>
      <c r="E25" s="28">
        <v>1738</v>
      </c>
      <c r="F25" s="44">
        <v>2307</v>
      </c>
      <c r="G25" s="44">
        <v>2190</v>
      </c>
    </row>
    <row r="26" spans="1:7">
      <c r="A26" s="15"/>
      <c r="B26" s="25" t="s">
        <v>71</v>
      </c>
      <c r="C26" s="43">
        <v>1355</v>
      </c>
      <c r="D26" s="28">
        <v>1741</v>
      </c>
      <c r="E26" s="28">
        <v>2667</v>
      </c>
      <c r="F26" s="44">
        <v>3176</v>
      </c>
      <c r="G26" s="44">
        <v>3461</v>
      </c>
    </row>
    <row r="27" spans="1:7">
      <c r="A27" s="15"/>
      <c r="B27" s="25"/>
      <c r="C27" s="43"/>
      <c r="D27" s="28"/>
      <c r="E27" s="28"/>
      <c r="F27" s="44"/>
      <c r="G27" s="44"/>
    </row>
    <row r="28" spans="1:7">
      <c r="A28" s="15" t="s">
        <v>117</v>
      </c>
      <c r="B28" s="25" t="s">
        <v>63</v>
      </c>
      <c r="C28" s="43">
        <v>85</v>
      </c>
      <c r="D28" s="28">
        <v>95</v>
      </c>
      <c r="E28" s="28">
        <v>81</v>
      </c>
      <c r="F28" s="44">
        <v>139</v>
      </c>
      <c r="G28" s="44">
        <v>159</v>
      </c>
    </row>
    <row r="29" spans="1:7">
      <c r="A29" s="15"/>
      <c r="B29" s="25" t="s">
        <v>111</v>
      </c>
      <c r="C29" s="43">
        <v>44</v>
      </c>
      <c r="D29" s="28">
        <v>45</v>
      </c>
      <c r="E29" s="28">
        <v>50</v>
      </c>
      <c r="F29" s="44">
        <v>86</v>
      </c>
      <c r="G29" s="44">
        <v>95</v>
      </c>
    </row>
    <row r="30" spans="1:7">
      <c r="A30" s="15"/>
      <c r="B30" s="25" t="s">
        <v>71</v>
      </c>
      <c r="C30" s="43">
        <v>41</v>
      </c>
      <c r="D30" s="28">
        <v>50</v>
      </c>
      <c r="E30" s="28">
        <v>31</v>
      </c>
      <c r="F30" s="44">
        <v>53</v>
      </c>
      <c r="G30" s="44">
        <v>64</v>
      </c>
    </row>
  </sheetData>
  <customSheetViews>
    <customSheetView guid="{8B2CB98E-AEFB-40EF-A7BC-C1216A86C213}" scale="130">
      <pane ySplit="3" topLeftCell="A4" activePane="bottomLeft" state="frozen"/>
      <selection pane="bottomLeft" activeCell="E8" sqref="E8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3" topLeftCell="A4" activePane="bottomLeft" state="frozen"/>
      <selection pane="bottomLeft" activeCell="E8" sqref="E8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pane ySplit="3" topLeftCell="A4" activePane="bottomLeft" state="frozen"/>
      <selection pane="bottomLeft" activeCell="C1" sqref="C1:C65536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20" showPageBreaks="1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30">
      <pane ySplit="3" topLeftCell="A4" activePane="bottomLeft" state="frozen"/>
      <selection pane="bottomLeft" activeCell="E8" sqref="E8"/>
      <pageMargins left="0.70866141732283505" right="0.70866141732283505" top="0.74803149606299202" bottom="0.74803149606299202" header="0.31496062992126" footer="0.31496062992126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80" showPageBreaks="1" showRuler="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 hiddenColumns="1">
      <pane ySplit="3" topLeftCell="A4" activePane="bottomLeft" state="frozen"/>
      <selection pane="bottomLeft" activeCell="M2" sqref="M2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20" hiddenColumns="1">
      <pane ySplit="3" topLeftCell="A4" activePane="bottomLeft" state="frozen"/>
      <selection pane="bottomLeft" activeCell="M2" sqref="M2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>
      <pane ySplit="3" topLeftCell="A4" activePane="bottomLeft" state="frozen"/>
      <selection pane="bottomLeft" activeCell="E8" sqref="E8"/>
      <pageMargins left="0.70866141732283505" right="0.70866141732283505" top="0.74803149606299202" bottom="0.74803149606299202" header="0.31496062992126" footer="0.31496062992126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2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pane ySplit="3" topLeftCell="A4" activePane="bottomLeft" state="frozen"/>
      <selection pane="bottomLeft" activeCell="E8" sqref="E8"/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pane ySplit="3" topLeftCell="A4" activePane="bottomLeft" state="frozen"/>
      <selection pane="bottomLeft" activeCell="E8" sqref="E8"/>
      <pageMargins left="0.70866141732283505" right="0.70866141732283505" top="0.74803149606299202" bottom="0.74803149606299202" header="0.31496062992126" footer="0.31496062992126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phoneticPr fontId="19" type="noConversion"/>
  <hyperlinks>
    <hyperlink ref="D1" location="'Листа табела'!A1" display="Листа табела"/>
    <hyperlink ref="F1" location="'Листа табела'!A1" display="Листа табела"/>
    <hyperlink ref="G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G40"/>
  <sheetViews>
    <sheetView workbookViewId="0">
      <selection activeCell="A2" sqref="A2"/>
    </sheetView>
  </sheetViews>
  <sheetFormatPr defaultRowHeight="15"/>
  <cols>
    <col min="1" max="1" width="43.42578125" style="76" customWidth="1"/>
    <col min="2" max="2" width="7.28515625" style="69" customWidth="1"/>
    <col min="3" max="3" width="8.5703125" style="70" customWidth="1"/>
    <col min="4" max="4" width="8.5703125" style="68" customWidth="1"/>
    <col min="5" max="7" width="8.5703125" customWidth="1"/>
  </cols>
  <sheetData>
    <row r="1" spans="1:7">
      <c r="A1" s="75" t="s">
        <v>231</v>
      </c>
      <c r="B1" s="74"/>
      <c r="C1" s="71"/>
    </row>
    <row r="2" spans="1:7" ht="15.75" thickBot="1">
      <c r="A2" s="73"/>
      <c r="B2" s="72"/>
      <c r="E2" s="5"/>
      <c r="F2" s="5"/>
      <c r="G2" s="5" t="s">
        <v>37</v>
      </c>
    </row>
    <row r="3" spans="1:7" ht="32.25" customHeight="1" thickTop="1">
      <c r="A3" s="109" t="s">
        <v>154</v>
      </c>
      <c r="B3" s="110" t="s">
        <v>110</v>
      </c>
      <c r="C3" s="102">
        <v>2011</v>
      </c>
      <c r="D3" s="102">
        <v>2012</v>
      </c>
      <c r="E3" s="102">
        <v>2013</v>
      </c>
      <c r="F3" s="102">
        <v>2014</v>
      </c>
      <c r="G3" s="102">
        <v>2015</v>
      </c>
    </row>
    <row r="4" spans="1:7">
      <c r="A4" s="76" t="s">
        <v>73</v>
      </c>
      <c r="B4" s="77" t="s">
        <v>63</v>
      </c>
      <c r="C4" s="103">
        <v>7855</v>
      </c>
      <c r="D4" s="103">
        <v>7567</v>
      </c>
      <c r="E4" s="103">
        <v>7097</v>
      </c>
      <c r="F4" s="103">
        <v>6563</v>
      </c>
      <c r="G4" s="103">
        <v>6062</v>
      </c>
    </row>
    <row r="5" spans="1:7">
      <c r="B5" s="77" t="s">
        <v>111</v>
      </c>
      <c r="C5" s="103">
        <v>3137</v>
      </c>
      <c r="D5" s="103">
        <v>3108</v>
      </c>
      <c r="E5" s="103">
        <v>2968</v>
      </c>
      <c r="F5" s="103">
        <v>2662</v>
      </c>
      <c r="G5" s="103">
        <v>2606</v>
      </c>
    </row>
    <row r="6" spans="1:7">
      <c r="B6" s="77" t="s">
        <v>71</v>
      </c>
      <c r="C6" s="103">
        <v>4718</v>
      </c>
      <c r="D6" s="103">
        <v>4459</v>
      </c>
      <c r="E6" s="103">
        <v>4129</v>
      </c>
      <c r="F6" s="103">
        <v>3901</v>
      </c>
      <c r="G6" s="103">
        <v>3456</v>
      </c>
    </row>
    <row r="7" spans="1:7">
      <c r="B7" s="77"/>
      <c r="C7" s="103"/>
      <c r="E7" s="68"/>
      <c r="F7" s="68"/>
      <c r="G7" s="68"/>
    </row>
    <row r="8" spans="1:7">
      <c r="A8" s="76" t="s">
        <v>141</v>
      </c>
      <c r="B8" s="77" t="s">
        <v>63</v>
      </c>
      <c r="C8" s="103">
        <v>1140</v>
      </c>
      <c r="D8" s="103">
        <v>974</v>
      </c>
      <c r="E8" s="103">
        <v>795</v>
      </c>
      <c r="F8" s="103">
        <v>777</v>
      </c>
      <c r="G8" s="103">
        <v>607</v>
      </c>
    </row>
    <row r="9" spans="1:7">
      <c r="B9" s="77" t="s">
        <v>111</v>
      </c>
      <c r="C9" s="104">
        <v>241</v>
      </c>
      <c r="D9" s="103">
        <v>216</v>
      </c>
      <c r="E9" s="103">
        <v>223</v>
      </c>
      <c r="F9" s="103">
        <v>189</v>
      </c>
      <c r="G9" s="103">
        <v>173</v>
      </c>
    </row>
    <row r="10" spans="1:7">
      <c r="B10" s="77" t="s">
        <v>71</v>
      </c>
      <c r="C10" s="104">
        <v>899</v>
      </c>
      <c r="D10" s="103">
        <v>758</v>
      </c>
      <c r="E10" s="103">
        <v>572</v>
      </c>
      <c r="F10" s="103">
        <v>588</v>
      </c>
      <c r="G10" s="103">
        <v>434</v>
      </c>
    </row>
    <row r="11" spans="1:7">
      <c r="B11" s="77"/>
      <c r="C11" s="103"/>
      <c r="D11" s="103"/>
      <c r="E11" s="103"/>
      <c r="F11" s="103"/>
      <c r="G11" s="103"/>
    </row>
    <row r="12" spans="1:7">
      <c r="A12" s="76" t="s">
        <v>142</v>
      </c>
      <c r="B12" s="77" t="s">
        <v>63</v>
      </c>
      <c r="C12" s="103">
        <v>617</v>
      </c>
      <c r="D12" s="103">
        <v>641</v>
      </c>
      <c r="E12" s="103">
        <v>779</v>
      </c>
      <c r="F12" s="103">
        <v>594</v>
      </c>
      <c r="G12" s="103">
        <v>485</v>
      </c>
    </row>
    <row r="13" spans="1:7">
      <c r="B13" s="77" t="s">
        <v>111</v>
      </c>
      <c r="C13" s="104">
        <v>207</v>
      </c>
      <c r="D13" s="103">
        <v>206</v>
      </c>
      <c r="E13" s="103">
        <v>266</v>
      </c>
      <c r="F13" s="103">
        <v>204</v>
      </c>
      <c r="G13" s="103">
        <v>177</v>
      </c>
    </row>
    <row r="14" spans="1:7">
      <c r="B14" s="77" t="s">
        <v>71</v>
      </c>
      <c r="C14" s="104">
        <v>410</v>
      </c>
      <c r="D14" s="103">
        <v>435</v>
      </c>
      <c r="E14" s="103">
        <v>513</v>
      </c>
      <c r="F14" s="103">
        <v>390</v>
      </c>
      <c r="G14" s="103">
        <v>308</v>
      </c>
    </row>
    <row r="15" spans="1:7">
      <c r="B15" s="77"/>
      <c r="C15" s="103"/>
      <c r="D15" s="103"/>
      <c r="E15" s="103"/>
      <c r="F15" s="103"/>
      <c r="G15" s="103"/>
    </row>
    <row r="16" spans="1:7">
      <c r="A16" s="76" t="s">
        <v>143</v>
      </c>
      <c r="B16" s="77" t="s">
        <v>63</v>
      </c>
      <c r="C16" s="103">
        <v>3898</v>
      </c>
      <c r="D16" s="103">
        <v>3967</v>
      </c>
      <c r="E16" s="103">
        <v>3482</v>
      </c>
      <c r="F16" s="103">
        <v>3135</v>
      </c>
      <c r="G16" s="103">
        <v>2881</v>
      </c>
    </row>
    <row r="17" spans="1:7">
      <c r="B17" s="77" t="s">
        <v>111</v>
      </c>
      <c r="C17" s="104">
        <v>1618</v>
      </c>
      <c r="D17" s="103">
        <v>1718</v>
      </c>
      <c r="E17" s="103">
        <v>1497</v>
      </c>
      <c r="F17" s="103">
        <v>1291</v>
      </c>
      <c r="G17" s="103">
        <v>1257</v>
      </c>
    </row>
    <row r="18" spans="1:7">
      <c r="B18" s="77" t="s">
        <v>71</v>
      </c>
      <c r="C18" s="104">
        <v>2280</v>
      </c>
      <c r="D18" s="103">
        <v>2249</v>
      </c>
      <c r="E18" s="103">
        <v>1985</v>
      </c>
      <c r="F18" s="103">
        <v>1844</v>
      </c>
      <c r="G18" s="103">
        <v>1624</v>
      </c>
    </row>
    <row r="19" spans="1:7">
      <c r="B19" s="77"/>
      <c r="C19" s="103"/>
      <c r="D19" s="103"/>
      <c r="E19" s="103"/>
      <c r="F19" s="103"/>
      <c r="G19" s="103"/>
    </row>
    <row r="20" spans="1:7">
      <c r="A20" s="76" t="s">
        <v>144</v>
      </c>
      <c r="B20" s="77" t="s">
        <v>63</v>
      </c>
      <c r="C20" s="103">
        <v>514</v>
      </c>
      <c r="D20" s="103">
        <v>514</v>
      </c>
      <c r="E20" s="103">
        <v>578</v>
      </c>
      <c r="F20" s="103">
        <v>463</v>
      </c>
      <c r="G20" s="103">
        <v>535</v>
      </c>
    </row>
    <row r="21" spans="1:7">
      <c r="B21" s="77" t="s">
        <v>111</v>
      </c>
      <c r="C21" s="104">
        <v>316</v>
      </c>
      <c r="D21" s="103">
        <v>325</v>
      </c>
      <c r="E21" s="103">
        <v>344</v>
      </c>
      <c r="F21" s="103">
        <v>293</v>
      </c>
      <c r="G21" s="103">
        <v>324</v>
      </c>
    </row>
    <row r="22" spans="1:7">
      <c r="B22" s="77" t="s">
        <v>71</v>
      </c>
      <c r="C22" s="104">
        <v>198</v>
      </c>
      <c r="D22" s="103">
        <v>189</v>
      </c>
      <c r="E22" s="103">
        <v>234</v>
      </c>
      <c r="F22" s="103">
        <v>170</v>
      </c>
      <c r="G22" s="103">
        <v>211</v>
      </c>
    </row>
    <row r="23" spans="1:7">
      <c r="B23" s="77"/>
      <c r="C23" s="103"/>
      <c r="D23" s="103"/>
      <c r="E23" s="103"/>
      <c r="F23" s="103"/>
      <c r="G23" s="103"/>
    </row>
    <row r="24" spans="1:7" ht="25.5">
      <c r="A24" s="76" t="s">
        <v>152</v>
      </c>
      <c r="B24" s="77" t="s">
        <v>63</v>
      </c>
      <c r="C24" s="103">
        <v>525</v>
      </c>
      <c r="D24" s="103">
        <v>435</v>
      </c>
      <c r="E24" s="103">
        <v>438</v>
      </c>
      <c r="F24" s="103">
        <v>487</v>
      </c>
      <c r="G24" s="103">
        <v>423</v>
      </c>
    </row>
    <row r="25" spans="1:7">
      <c r="B25" s="77" t="s">
        <v>111</v>
      </c>
      <c r="C25" s="104">
        <v>322</v>
      </c>
      <c r="D25" s="103">
        <v>254</v>
      </c>
      <c r="E25" s="103">
        <v>254</v>
      </c>
      <c r="F25" s="103">
        <v>281</v>
      </c>
      <c r="G25" s="103">
        <v>249</v>
      </c>
    </row>
    <row r="26" spans="1:7">
      <c r="B26" s="77" t="s">
        <v>71</v>
      </c>
      <c r="C26" s="104">
        <v>203</v>
      </c>
      <c r="D26" s="103">
        <v>181</v>
      </c>
      <c r="E26" s="103">
        <v>184</v>
      </c>
      <c r="F26" s="103">
        <v>206</v>
      </c>
      <c r="G26" s="103">
        <v>174</v>
      </c>
    </row>
    <row r="27" spans="1:7">
      <c r="B27" s="77"/>
      <c r="C27" s="103"/>
      <c r="D27" s="103"/>
      <c r="E27" s="103"/>
      <c r="F27" s="103"/>
      <c r="G27" s="103"/>
    </row>
    <row r="28" spans="1:7">
      <c r="A28" s="133" t="s">
        <v>160</v>
      </c>
      <c r="B28" s="77" t="s">
        <v>63</v>
      </c>
      <c r="C28" s="103">
        <v>175</v>
      </c>
      <c r="D28" s="103">
        <v>210</v>
      </c>
      <c r="E28" s="103">
        <v>168</v>
      </c>
      <c r="F28" s="103">
        <v>206</v>
      </c>
      <c r="G28" s="103">
        <v>195</v>
      </c>
    </row>
    <row r="29" spans="1:7">
      <c r="B29" s="77" t="s">
        <v>111</v>
      </c>
      <c r="C29" s="104">
        <v>102</v>
      </c>
      <c r="D29" s="103">
        <v>133</v>
      </c>
      <c r="E29" s="103">
        <v>105</v>
      </c>
      <c r="F29" s="103">
        <v>106</v>
      </c>
      <c r="G29" s="103">
        <v>113</v>
      </c>
    </row>
    <row r="30" spans="1:7">
      <c r="B30" s="77" t="s">
        <v>71</v>
      </c>
      <c r="C30" s="104">
        <v>73</v>
      </c>
      <c r="D30" s="103">
        <v>77</v>
      </c>
      <c r="E30" s="103">
        <v>63</v>
      </c>
      <c r="F30" s="103">
        <v>100</v>
      </c>
      <c r="G30" s="103">
        <v>82</v>
      </c>
    </row>
    <row r="31" spans="1:7">
      <c r="B31" s="77"/>
      <c r="C31" s="103"/>
      <c r="D31" s="103"/>
      <c r="E31" s="103"/>
      <c r="F31" s="103"/>
      <c r="G31" s="103"/>
    </row>
    <row r="32" spans="1:7">
      <c r="A32" s="76" t="s">
        <v>146</v>
      </c>
      <c r="B32" s="77" t="s">
        <v>63</v>
      </c>
      <c r="C32" s="103">
        <v>745</v>
      </c>
      <c r="D32" s="103">
        <v>645</v>
      </c>
      <c r="E32" s="103">
        <v>657</v>
      </c>
      <c r="F32" s="103">
        <v>724</v>
      </c>
      <c r="G32" s="103">
        <v>747</v>
      </c>
    </row>
    <row r="33" spans="1:7">
      <c r="B33" s="77" t="s">
        <v>111</v>
      </c>
      <c r="C33" s="104">
        <v>173</v>
      </c>
      <c r="D33" s="103">
        <v>150</v>
      </c>
      <c r="E33" s="103">
        <v>147</v>
      </c>
      <c r="F33" s="103">
        <v>170</v>
      </c>
      <c r="G33" s="103">
        <v>165</v>
      </c>
    </row>
    <row r="34" spans="1:7">
      <c r="B34" s="77" t="s">
        <v>71</v>
      </c>
      <c r="C34" s="104">
        <v>572</v>
      </c>
      <c r="D34" s="103">
        <v>495</v>
      </c>
      <c r="E34" s="103">
        <v>510</v>
      </c>
      <c r="F34" s="103">
        <v>554</v>
      </c>
      <c r="G34" s="103">
        <v>582</v>
      </c>
    </row>
    <row r="35" spans="1:7">
      <c r="B35" s="77"/>
      <c r="C35" s="103"/>
      <c r="D35" s="103"/>
      <c r="E35" s="103"/>
      <c r="F35" s="103"/>
      <c r="G35" s="103"/>
    </row>
    <row r="36" spans="1:7">
      <c r="A36" s="76" t="s">
        <v>147</v>
      </c>
      <c r="B36" s="77" t="s">
        <v>63</v>
      </c>
      <c r="C36" s="103">
        <v>241</v>
      </c>
      <c r="D36" s="103">
        <v>181</v>
      </c>
      <c r="E36" s="103">
        <v>200</v>
      </c>
      <c r="F36" s="103">
        <v>177</v>
      </c>
      <c r="G36" s="103">
        <v>189</v>
      </c>
    </row>
    <row r="37" spans="1:7">
      <c r="B37" s="77" t="s">
        <v>111</v>
      </c>
      <c r="C37" s="104">
        <v>158</v>
      </c>
      <c r="D37" s="103">
        <v>106</v>
      </c>
      <c r="E37" s="103">
        <v>132</v>
      </c>
      <c r="F37" s="103">
        <v>128</v>
      </c>
      <c r="G37" s="103">
        <v>148</v>
      </c>
    </row>
    <row r="38" spans="1:7">
      <c r="B38" s="77" t="s">
        <v>71</v>
      </c>
      <c r="C38" s="104">
        <v>83</v>
      </c>
      <c r="D38" s="103">
        <v>75</v>
      </c>
      <c r="E38" s="103">
        <v>68</v>
      </c>
      <c r="F38" s="103">
        <v>49</v>
      </c>
      <c r="G38" s="103">
        <v>41</v>
      </c>
    </row>
    <row r="40" spans="1:7" ht="30" customHeight="1">
      <c r="A40" s="280" t="s">
        <v>153</v>
      </c>
      <c r="B40" s="280"/>
      <c r="C40" s="280"/>
      <c r="D40" s="280"/>
      <c r="E40" s="280"/>
      <c r="F40" s="198"/>
    </row>
  </sheetData>
  <customSheetViews>
    <customSheetView guid="{8B2CB98E-AEFB-40EF-A7BC-C1216A86C213}">
      <selection activeCell="A2" sqref="A2"/>
      <pageMargins left="0.45" right="0.45" top="0.75" bottom="0.75" header="0.3" footer="0.3"/>
      <pageSetup paperSize="9" orientation="portrait" r:id="rId1"/>
      <headerFooter>
        <oddFooter>&amp;L&amp;"Arial,Regular"&amp;8Statistički godišnjak Republike Srpske 2013&amp;C&amp;"Arial,Regular"&amp;8Str. &amp;P od &amp;N</oddFooter>
      </headerFooter>
    </customSheetView>
    <customSheetView guid="{394FCDA9-B4F8-4660-ABEB-E047C94418D5}">
      <selection activeCell="A2" sqref="A2"/>
      <pageMargins left="0.45" right="0.45" top="0.75" bottom="0.75" header="0.3" footer="0.3"/>
      <pageSetup paperSize="9" orientation="portrait" r:id="rId2"/>
      <headerFooter>
        <oddFooter>&amp;L&amp;"Arial,Regular"&amp;8Statistički godišnjak Republike Srpske 2013&amp;C&amp;"Arial,Regular"&amp;8Str. &amp;P od &amp;N</oddFooter>
      </headerFooter>
    </customSheetView>
    <customSheetView guid="{78BB77CA-D0F6-45D7-9215-A1F9DF4B1E1C}" showPageBreaks="1">
      <selection activeCell="G4" sqref="G4"/>
      <pageMargins left="0.45" right="0.45" top="0.75" bottom="0.75" header="0.3" footer="0.3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topLeftCell="A13">
      <selection activeCell="A28" sqref="A28"/>
      <pageMargins left="0.7" right="0.7" top="0.75" bottom="0.75" header="0.3" footer="0.3"/>
    </customSheetView>
    <customSheetView guid="{18FA948D-93DD-4F17-90D2-74F13085F3B0}">
      <selection activeCell="A2" sqref="A2"/>
      <pageMargins left="0.45" right="0.45" top="0.75" bottom="0.75" header="0.3" footer="0.3"/>
      <pageSetup paperSize="0" orientation="portrait" horizontalDpi="0" verticalDpi="0" copies="0" r:id="rId4"/>
      <headerFooter>
        <oddFooter>&amp;L&amp;"Arial,Regular"&amp;8Statistički godišnjak Republike Srpske 2013&amp;C&amp;"Arial,Regular"&amp;8Str. &amp;P od &amp;N</oddFooter>
      </headerFooter>
    </customSheetView>
    <customSheetView guid="{6A1BDF1B-D2B3-4A53-B4B1-90E7BCBA1E11}">
      <selection activeCell="A2" sqref="A2"/>
      <pageMargins left="0.45" right="0.45" top="0.75" bottom="0.75" header="0.3" footer="0.3"/>
      <pageSetup paperSize="0" orientation="portrait" horizontalDpi="0" verticalDpi="0" copies="0" r:id="rId5"/>
      <headerFooter>
        <oddFooter>&amp;L&amp;"Arial,Regular"&amp;8Statistički godišnjak Republike Srpske 2013&amp;C&amp;"Arial,Regular"&amp;8Str. &amp;P od &amp;N</oddFooter>
      </headerFooter>
    </customSheetView>
    <customSheetView guid="{F9D82844-4139-468A-8466-F145CA6FC21C}" topLeftCell="A13">
      <selection activeCell="A28" sqref="A28"/>
      <pageMargins left="0.7" right="0.7" top="0.75" bottom="0.75" header="0.3" footer="0.3"/>
    </customSheetView>
    <customSheetView guid="{BDC7B9A6-4F90-401F-A3E5-E1674ACEBA0B}">
      <selection activeCell="A2" sqref="A2"/>
      <pageMargins left="0.45" right="0.45" top="0.75" bottom="0.75" header="0.3" footer="0.3"/>
      <pageSetup paperSize="9" orientation="portrait" r:id="rId6"/>
      <headerFooter>
        <oddFooter>&amp;L&amp;"Arial,Regular"&amp;8Statistički godišnjak Republike Srpske 2013&amp;C&amp;"Arial,Regular"&amp;8Str. &amp;P od &amp;N</oddFooter>
      </headerFooter>
    </customSheetView>
    <customSheetView guid="{288FA62F-58E0-458A-BFB3-4CEDEB65DD1E}">
      <selection activeCell="A2" sqref="A2"/>
      <pageMargins left="0.45" right="0.45" top="0.75" bottom="0.75" header="0.3" footer="0.3"/>
      <pageSetup paperSize="9" orientation="portrait" r:id="rId7"/>
      <headerFooter>
        <oddFooter>&amp;L&amp;"Arial,Regular"&amp;8Statistički godišnjak Republike Srpske 2013&amp;C&amp;"Arial,Regular"&amp;8Str. &amp;P od &amp;N</oddFooter>
      </headerFooter>
    </customSheetView>
  </customSheetViews>
  <mergeCells count="1">
    <mergeCell ref="A40:E40"/>
  </mergeCells>
  <hyperlinks>
    <hyperlink ref="G2" location="'Lista tabela'!A1" display="Lista tabela"/>
  </hyperlinks>
  <pageMargins left="0.45" right="0.45" top="0.75" bottom="0.75" header="0.3" footer="0.3"/>
  <pageSetup paperSize="9" orientation="portrait" r:id="rId8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25"/>
  <sheetViews>
    <sheetView zoomScaleNormal="100" workbookViewId="0">
      <pane ySplit="4" topLeftCell="A5" activePane="bottomLeft" state="frozen"/>
      <selection pane="bottomLeft" activeCell="M2" sqref="M2"/>
    </sheetView>
  </sheetViews>
  <sheetFormatPr defaultRowHeight="12"/>
  <cols>
    <col min="1" max="1" width="11.7109375" style="2" customWidth="1"/>
    <col min="2" max="2" width="9.42578125" style="2" customWidth="1"/>
    <col min="3" max="3" width="10.28515625" style="2" customWidth="1"/>
    <col min="4" max="4" width="10.5703125" style="2" customWidth="1"/>
    <col min="5" max="5" width="9.7109375" style="2" customWidth="1"/>
    <col min="6" max="6" width="9.7109375" style="4" customWidth="1"/>
    <col min="7" max="7" width="10.5703125" style="2" customWidth="1"/>
    <col min="8" max="9" width="8.42578125" style="2" customWidth="1"/>
    <col min="10" max="10" width="10.570312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3" s="3" customFormat="1">
      <c r="A1" s="14" t="s">
        <v>220</v>
      </c>
      <c r="B1" s="2"/>
      <c r="C1" s="2"/>
      <c r="D1" s="2"/>
      <c r="E1" s="2"/>
      <c r="F1" s="2"/>
      <c r="G1" s="2"/>
      <c r="H1" s="2"/>
      <c r="I1" s="2"/>
      <c r="J1" s="2"/>
    </row>
    <row r="2" spans="1:13" ht="15" customHeight="1" thickBot="1">
      <c r="A2" s="7"/>
      <c r="F2" s="2"/>
      <c r="L2" s="2"/>
      <c r="M2" s="5" t="s">
        <v>37</v>
      </c>
    </row>
    <row r="3" spans="1:13" s="3" customFormat="1" ht="20.25" customHeight="1" thickTop="1">
      <c r="A3" s="135"/>
      <c r="B3" s="244" t="s">
        <v>38</v>
      </c>
      <c r="C3" s="244"/>
      <c r="D3" s="244"/>
      <c r="E3" s="245" t="s">
        <v>50</v>
      </c>
      <c r="F3" s="245"/>
      <c r="G3" s="245"/>
      <c r="H3" s="244" t="s">
        <v>51</v>
      </c>
      <c r="I3" s="244"/>
      <c r="J3" s="244"/>
      <c r="K3" s="244" t="s">
        <v>39</v>
      </c>
      <c r="L3" s="244"/>
      <c r="M3" s="246"/>
    </row>
    <row r="4" spans="1:13" s="18" customFormat="1" ht="36">
      <c r="A4" s="136"/>
      <c r="B4" s="30" t="s">
        <v>40</v>
      </c>
      <c r="C4" s="30" t="s">
        <v>41</v>
      </c>
      <c r="D4" s="30" t="s">
        <v>42</v>
      </c>
      <c r="E4" s="30" t="s">
        <v>43</v>
      </c>
      <c r="F4" s="30" t="s">
        <v>44</v>
      </c>
      <c r="G4" s="30" t="s">
        <v>45</v>
      </c>
      <c r="H4" s="30" t="s">
        <v>46</v>
      </c>
      <c r="I4" s="30" t="s">
        <v>44</v>
      </c>
      <c r="J4" s="30" t="s">
        <v>45</v>
      </c>
      <c r="K4" s="30" t="s">
        <v>47</v>
      </c>
      <c r="L4" s="30" t="s">
        <v>48</v>
      </c>
      <c r="M4" s="32" t="s">
        <v>49</v>
      </c>
    </row>
    <row r="5" spans="1:13" ht="15" customHeight="1">
      <c r="A5" s="19" t="s">
        <v>2</v>
      </c>
      <c r="B5" s="65" t="s">
        <v>0</v>
      </c>
      <c r="C5" s="65" t="s">
        <v>0</v>
      </c>
      <c r="D5" s="65" t="s">
        <v>0</v>
      </c>
      <c r="E5" s="65">
        <v>687</v>
      </c>
      <c r="F5" s="65">
        <v>127753</v>
      </c>
      <c r="G5" s="65">
        <v>6586</v>
      </c>
      <c r="H5" s="65" t="s">
        <v>0</v>
      </c>
      <c r="I5" s="65" t="s">
        <v>0</v>
      </c>
      <c r="J5" s="65" t="s">
        <v>0</v>
      </c>
      <c r="K5" s="65">
        <v>28</v>
      </c>
      <c r="L5" s="2">
        <v>9487</v>
      </c>
      <c r="M5" s="8" t="s">
        <v>0</v>
      </c>
    </row>
    <row r="6" spans="1:13" ht="15" customHeight="1">
      <c r="A6" s="17" t="s">
        <v>3</v>
      </c>
      <c r="B6" s="65" t="s">
        <v>0</v>
      </c>
      <c r="C6" s="65" t="s">
        <v>0</v>
      </c>
      <c r="D6" s="65" t="s">
        <v>0</v>
      </c>
      <c r="E6" s="65">
        <v>735</v>
      </c>
      <c r="F6" s="65">
        <v>127952</v>
      </c>
      <c r="G6" s="65">
        <v>6976</v>
      </c>
      <c r="H6" s="65">
        <v>98</v>
      </c>
      <c r="I6" s="65">
        <v>51908</v>
      </c>
      <c r="J6" s="65">
        <v>2812</v>
      </c>
      <c r="K6" s="65">
        <v>32</v>
      </c>
      <c r="L6" s="21" t="s">
        <v>28</v>
      </c>
      <c r="M6" s="8" t="s">
        <v>0</v>
      </c>
    </row>
    <row r="7" spans="1:13" ht="15" customHeight="1">
      <c r="A7" s="17" t="s">
        <v>4</v>
      </c>
      <c r="B7" s="65" t="s">
        <v>0</v>
      </c>
      <c r="C7" s="65" t="s">
        <v>0</v>
      </c>
      <c r="D7" s="65" t="s">
        <v>0</v>
      </c>
      <c r="E7" s="65">
        <v>747</v>
      </c>
      <c r="F7" s="65">
        <v>125812</v>
      </c>
      <c r="G7" s="65">
        <v>6950</v>
      </c>
      <c r="H7" s="65">
        <v>100</v>
      </c>
      <c r="I7" s="65">
        <v>53340</v>
      </c>
      <c r="J7" s="78">
        <v>2738</v>
      </c>
      <c r="K7" s="78">
        <v>32</v>
      </c>
      <c r="L7" s="2">
        <v>12132</v>
      </c>
      <c r="M7" s="21" t="s">
        <v>29</v>
      </c>
    </row>
    <row r="8" spans="1:13" ht="15" customHeight="1">
      <c r="A8" s="17" t="s">
        <v>25</v>
      </c>
      <c r="B8" s="65" t="s">
        <v>0</v>
      </c>
      <c r="C8" s="65" t="s">
        <v>0</v>
      </c>
      <c r="D8" s="65" t="s">
        <v>0</v>
      </c>
      <c r="E8" s="65">
        <v>769</v>
      </c>
      <c r="F8" s="65">
        <v>122209</v>
      </c>
      <c r="G8" s="65">
        <v>7060</v>
      </c>
      <c r="H8" s="65">
        <v>97</v>
      </c>
      <c r="I8" s="65">
        <v>54238</v>
      </c>
      <c r="J8" s="78">
        <v>2809</v>
      </c>
      <c r="K8" s="78">
        <v>32</v>
      </c>
      <c r="L8" s="2">
        <v>13883</v>
      </c>
      <c r="M8" s="21" t="s">
        <v>30</v>
      </c>
    </row>
    <row r="9" spans="1:13" ht="15" customHeight="1">
      <c r="A9" s="17" t="s">
        <v>5</v>
      </c>
      <c r="B9" s="65" t="s">
        <v>0</v>
      </c>
      <c r="C9" s="65" t="s">
        <v>0</v>
      </c>
      <c r="D9" s="65" t="s">
        <v>0</v>
      </c>
      <c r="E9" s="65">
        <v>773</v>
      </c>
      <c r="F9" s="65">
        <v>119038</v>
      </c>
      <c r="G9" s="65">
        <v>7238</v>
      </c>
      <c r="H9" s="65">
        <v>94</v>
      </c>
      <c r="I9" s="65">
        <v>54340</v>
      </c>
      <c r="J9" s="78">
        <v>2902</v>
      </c>
      <c r="K9" s="78">
        <v>34</v>
      </c>
      <c r="L9" s="2">
        <v>15283</v>
      </c>
      <c r="M9" s="21" t="s">
        <v>31</v>
      </c>
    </row>
    <row r="10" spans="1:13" ht="15" customHeight="1">
      <c r="A10" s="17" t="s">
        <v>26</v>
      </c>
      <c r="B10" s="65">
        <v>62</v>
      </c>
      <c r="C10" s="65">
        <v>5734</v>
      </c>
      <c r="D10" s="65">
        <v>827</v>
      </c>
      <c r="E10" s="65">
        <v>762</v>
      </c>
      <c r="F10" s="65">
        <v>114816</v>
      </c>
      <c r="G10" s="65">
        <v>6952</v>
      </c>
      <c r="H10" s="65">
        <v>93</v>
      </c>
      <c r="I10" s="65">
        <v>52293</v>
      </c>
      <c r="J10" s="78">
        <v>2892</v>
      </c>
      <c r="K10" s="78">
        <v>35</v>
      </c>
      <c r="L10" s="2">
        <v>16969</v>
      </c>
      <c r="M10" s="21" t="s">
        <v>32</v>
      </c>
    </row>
    <row r="11" spans="1:13" ht="15" customHeight="1">
      <c r="A11" s="17" t="s">
        <v>6</v>
      </c>
      <c r="B11" s="78">
        <v>63</v>
      </c>
      <c r="C11" s="78">
        <v>5773</v>
      </c>
      <c r="D11" s="78">
        <v>807</v>
      </c>
      <c r="E11" s="78">
        <v>783</v>
      </c>
      <c r="F11" s="78">
        <v>114603</v>
      </c>
      <c r="G11" s="78">
        <v>6978</v>
      </c>
      <c r="H11" s="78">
        <v>90</v>
      </c>
      <c r="I11" s="78">
        <v>51948</v>
      </c>
      <c r="J11" s="78">
        <v>2892</v>
      </c>
      <c r="K11" s="78">
        <v>33</v>
      </c>
      <c r="L11" s="2">
        <v>18618</v>
      </c>
      <c r="M11" s="2">
        <v>1797</v>
      </c>
    </row>
    <row r="12" spans="1:13" ht="15" customHeight="1">
      <c r="A12" s="17" t="s">
        <v>7</v>
      </c>
      <c r="B12" s="78">
        <v>63</v>
      </c>
      <c r="C12" s="78">
        <v>4618</v>
      </c>
      <c r="D12" s="78">
        <v>785</v>
      </c>
      <c r="E12" s="78">
        <v>781</v>
      </c>
      <c r="F12" s="78">
        <v>125256</v>
      </c>
      <c r="G12" s="78">
        <v>7678</v>
      </c>
      <c r="H12" s="78">
        <v>92</v>
      </c>
      <c r="I12" s="78">
        <v>51577</v>
      </c>
      <c r="J12" s="78">
        <v>2937</v>
      </c>
      <c r="K12" s="78">
        <v>39</v>
      </c>
      <c r="L12" s="2">
        <v>21717</v>
      </c>
      <c r="M12" s="2">
        <v>1962</v>
      </c>
    </row>
    <row r="13" spans="1:13" ht="15" customHeight="1">
      <c r="A13" s="17" t="s">
        <v>8</v>
      </c>
      <c r="B13" s="78">
        <v>62</v>
      </c>
      <c r="C13" s="78">
        <v>4667</v>
      </c>
      <c r="D13" s="78">
        <v>793</v>
      </c>
      <c r="E13" s="78">
        <v>788</v>
      </c>
      <c r="F13" s="78">
        <v>122862</v>
      </c>
      <c r="G13" s="78">
        <v>7739</v>
      </c>
      <c r="H13" s="78">
        <v>91</v>
      </c>
      <c r="I13" s="78">
        <v>51556</v>
      </c>
      <c r="J13" s="65">
        <v>3011</v>
      </c>
      <c r="K13" s="78">
        <v>43</v>
      </c>
      <c r="L13" s="2">
        <v>24528</v>
      </c>
      <c r="M13" s="2">
        <v>2499</v>
      </c>
    </row>
    <row r="14" spans="1:13" ht="15" customHeight="1">
      <c r="A14" s="17" t="s">
        <v>9</v>
      </c>
      <c r="B14" s="78">
        <v>66</v>
      </c>
      <c r="C14" s="78">
        <v>4713</v>
      </c>
      <c r="D14" s="78">
        <v>787</v>
      </c>
      <c r="E14" s="78">
        <v>790</v>
      </c>
      <c r="F14" s="78">
        <v>119852</v>
      </c>
      <c r="G14" s="78">
        <v>7746</v>
      </c>
      <c r="H14" s="78">
        <v>91</v>
      </c>
      <c r="I14" s="78">
        <v>50754</v>
      </c>
      <c r="J14" s="65">
        <v>3083</v>
      </c>
      <c r="K14" s="78">
        <v>64</v>
      </c>
      <c r="L14" s="2">
        <v>27421</v>
      </c>
      <c r="M14" s="2">
        <v>2603</v>
      </c>
    </row>
    <row r="15" spans="1:13" ht="15" customHeight="1">
      <c r="A15" s="17" t="s">
        <v>10</v>
      </c>
      <c r="B15" s="78">
        <v>67</v>
      </c>
      <c r="C15" s="78">
        <v>5082</v>
      </c>
      <c r="D15" s="78">
        <v>818</v>
      </c>
      <c r="E15" s="78">
        <v>791</v>
      </c>
      <c r="F15" s="78">
        <v>116888</v>
      </c>
      <c r="G15" s="78">
        <v>7736</v>
      </c>
      <c r="H15" s="78">
        <v>92</v>
      </c>
      <c r="I15" s="78">
        <v>50858</v>
      </c>
      <c r="J15" s="65">
        <v>3098</v>
      </c>
      <c r="K15" s="78">
        <v>21</v>
      </c>
      <c r="L15" s="2">
        <v>32969</v>
      </c>
      <c r="M15" s="2">
        <v>2607</v>
      </c>
    </row>
    <row r="16" spans="1:13" ht="15" customHeight="1">
      <c r="A16" s="17" t="s">
        <v>11</v>
      </c>
      <c r="B16" s="78">
        <v>68</v>
      </c>
      <c r="C16" s="78">
        <v>5502</v>
      </c>
      <c r="D16" s="78">
        <v>848</v>
      </c>
      <c r="E16" s="78">
        <v>788</v>
      </c>
      <c r="F16" s="78">
        <v>115430</v>
      </c>
      <c r="G16" s="78">
        <v>7765</v>
      </c>
      <c r="H16" s="78">
        <v>92</v>
      </c>
      <c r="I16" s="78">
        <v>48821</v>
      </c>
      <c r="J16" s="65">
        <v>3248</v>
      </c>
      <c r="K16" s="78">
        <v>25</v>
      </c>
      <c r="L16" s="2">
        <v>35099</v>
      </c>
      <c r="M16" s="2">
        <v>2614</v>
      </c>
    </row>
    <row r="17" spans="1:13" ht="15" customHeight="1">
      <c r="A17" s="17" t="s">
        <v>12</v>
      </c>
      <c r="B17" s="78">
        <v>69</v>
      </c>
      <c r="C17" s="78">
        <v>6342</v>
      </c>
      <c r="D17" s="78">
        <v>918</v>
      </c>
      <c r="E17" s="78">
        <v>779</v>
      </c>
      <c r="F17" s="78">
        <v>113320</v>
      </c>
      <c r="G17" s="78">
        <v>7994</v>
      </c>
      <c r="H17" s="78">
        <v>93</v>
      </c>
      <c r="I17" s="78">
        <v>46938</v>
      </c>
      <c r="J17" s="65">
        <v>3309</v>
      </c>
      <c r="K17" s="78">
        <v>24</v>
      </c>
      <c r="L17" s="2">
        <v>41246</v>
      </c>
      <c r="M17" s="2">
        <v>2456</v>
      </c>
    </row>
    <row r="18" spans="1:13" ht="15" customHeight="1">
      <c r="A18" s="17" t="s">
        <v>138</v>
      </c>
      <c r="B18" s="78">
        <v>78</v>
      </c>
      <c r="C18" s="78">
        <v>6583</v>
      </c>
      <c r="D18" s="78">
        <v>981</v>
      </c>
      <c r="E18" s="78">
        <v>754</v>
      </c>
      <c r="F18" s="78">
        <v>108736</v>
      </c>
      <c r="G18" s="78">
        <v>8223</v>
      </c>
      <c r="H18" s="78">
        <v>94</v>
      </c>
      <c r="I18" s="78">
        <v>48225</v>
      </c>
      <c r="J18" s="65">
        <v>3598</v>
      </c>
      <c r="K18" s="78">
        <v>26</v>
      </c>
      <c r="L18" s="2">
        <v>43928</v>
      </c>
      <c r="M18" s="2">
        <v>2617</v>
      </c>
    </row>
    <row r="19" spans="1:13" ht="15" customHeight="1">
      <c r="A19" s="63" t="s">
        <v>139</v>
      </c>
      <c r="B19" s="78">
        <v>78</v>
      </c>
      <c r="C19" s="78">
        <v>6394</v>
      </c>
      <c r="D19" s="78">
        <v>991</v>
      </c>
      <c r="E19" s="78">
        <v>751</v>
      </c>
      <c r="F19" s="78">
        <v>105028</v>
      </c>
      <c r="G19" s="78">
        <v>8360</v>
      </c>
      <c r="H19" s="78">
        <v>94</v>
      </c>
      <c r="I19" s="78">
        <v>48788</v>
      </c>
      <c r="J19" s="65">
        <v>3768</v>
      </c>
      <c r="K19" s="78">
        <v>24</v>
      </c>
      <c r="L19" s="2">
        <v>45966</v>
      </c>
      <c r="M19" s="2">
        <v>2724</v>
      </c>
    </row>
    <row r="20" spans="1:13" ht="15" customHeight="1">
      <c r="A20" s="63" t="s">
        <v>156</v>
      </c>
      <c r="B20" s="78">
        <v>82</v>
      </c>
      <c r="C20" s="78">
        <v>6732</v>
      </c>
      <c r="D20" s="78">
        <v>1018</v>
      </c>
      <c r="E20" s="78">
        <f>708+23</f>
        <v>731</v>
      </c>
      <c r="F20" s="78">
        <f>100966+410</f>
        <v>101376</v>
      </c>
      <c r="G20" s="78">
        <f>8370+85</f>
        <v>8455</v>
      </c>
      <c r="H20" s="78">
        <v>94</v>
      </c>
      <c r="I20" s="78">
        <v>50452</v>
      </c>
      <c r="J20" s="65">
        <v>3981</v>
      </c>
      <c r="K20" s="78">
        <v>24</v>
      </c>
      <c r="L20" s="2">
        <v>46547</v>
      </c>
      <c r="M20" s="2">
        <v>2789</v>
      </c>
    </row>
    <row r="21" spans="1:13" ht="15" customHeight="1">
      <c r="A21" s="63" t="s">
        <v>162</v>
      </c>
      <c r="B21" s="78">
        <v>95</v>
      </c>
      <c r="C21" s="78">
        <v>7369</v>
      </c>
      <c r="D21" s="78">
        <v>1110</v>
      </c>
      <c r="E21" s="78">
        <f>704+23</f>
        <v>727</v>
      </c>
      <c r="F21" s="78">
        <f>98599+426</f>
        <v>99025</v>
      </c>
      <c r="G21" s="78">
        <f>8347+101</f>
        <v>8448</v>
      </c>
      <c r="H21" s="78">
        <v>94</v>
      </c>
      <c r="I21" s="78">
        <v>49367</v>
      </c>
      <c r="J21" s="65">
        <v>4013</v>
      </c>
      <c r="K21" s="78">
        <v>22</v>
      </c>
      <c r="L21" s="2">
        <v>44720</v>
      </c>
      <c r="M21" s="2">
        <v>2802</v>
      </c>
    </row>
    <row r="22" spans="1:13" ht="15" customHeight="1">
      <c r="A22" s="193" t="s">
        <v>179</v>
      </c>
      <c r="B22" s="78">
        <v>99</v>
      </c>
      <c r="C22" s="78">
        <v>7599</v>
      </c>
      <c r="D22" s="78">
        <v>1156</v>
      </c>
      <c r="E22" s="78">
        <f>698+23</f>
        <v>721</v>
      </c>
      <c r="F22" s="78">
        <f>96524+408</f>
        <v>96932</v>
      </c>
      <c r="G22" s="78">
        <f>8439+96</f>
        <v>8535</v>
      </c>
      <c r="H22" s="78">
        <v>94</v>
      </c>
      <c r="I22" s="78">
        <v>46421</v>
      </c>
      <c r="J22" s="65">
        <v>3947</v>
      </c>
      <c r="K22" s="78">
        <v>21</v>
      </c>
      <c r="L22" s="2">
        <v>41988</v>
      </c>
      <c r="M22" s="2">
        <v>2821</v>
      </c>
    </row>
    <row r="23" spans="1:13" ht="15" customHeight="1">
      <c r="A23" s="193" t="s">
        <v>257</v>
      </c>
      <c r="B23" s="78">
        <v>113</v>
      </c>
      <c r="C23" s="78">
        <v>8166</v>
      </c>
      <c r="D23" s="78">
        <v>1268</v>
      </c>
      <c r="E23" s="78">
        <v>720</v>
      </c>
      <c r="F23" s="78">
        <v>95639</v>
      </c>
      <c r="G23" s="78">
        <v>8138</v>
      </c>
      <c r="H23" s="78">
        <v>94</v>
      </c>
      <c r="I23" s="78">
        <v>43975</v>
      </c>
      <c r="J23" s="65">
        <v>3785</v>
      </c>
      <c r="K23" s="78">
        <v>20</v>
      </c>
      <c r="L23" s="2">
        <v>39735</v>
      </c>
      <c r="M23" s="2">
        <v>2833</v>
      </c>
    </row>
    <row r="24" spans="1:13" ht="15" customHeight="1">
      <c r="A24" s="233"/>
      <c r="B24" s="78"/>
      <c r="C24" s="78"/>
      <c r="D24" s="78"/>
      <c r="E24" s="78"/>
      <c r="F24" s="78"/>
      <c r="G24" s="78"/>
      <c r="H24" s="78"/>
      <c r="I24" s="78"/>
      <c r="J24" s="65"/>
      <c r="K24" s="78"/>
      <c r="L24" s="2"/>
    </row>
    <row r="25" spans="1:13">
      <c r="A25" s="12" t="s">
        <v>52</v>
      </c>
    </row>
  </sheetData>
  <customSheetViews>
    <customSheetView guid="{8B2CB98E-AEFB-40EF-A7BC-C1216A86C213}">
      <pane ySplit="4" topLeftCell="A5" activePane="bottomLeft" state="frozen"/>
      <selection pane="bottomLeft" activeCell="B23" sqref="B23:J2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>
      <pane ySplit="4" topLeftCell="A5" activePane="bottomLeft" state="frozen"/>
      <selection pane="bottomLeft" activeCell="B23" sqref="B23:J2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20" showPageBreaks="1">
      <pane ySplit="4" topLeftCell="A5" activePane="bottomLeft" state="frozen"/>
      <selection pane="bottomLeft" activeCell="L23" sqref="L2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>
      <pane ySplit="4" topLeftCell="A5" activePane="bottomLeft" state="frozen"/>
      <selection pane="bottomLeft" activeCell="D29" sqref="D29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20" showPageBreaks="1" showRuler="0">
      <pane ySplit="4" topLeftCell="A5" activePane="bottomLeft" state="frozen"/>
      <selection pane="bottomLeft" activeCell="G20" sqref="G2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4" topLeftCell="A11" activePane="bottomLeft" state="frozen"/>
      <selection pane="bottomLeft" activeCell="A18" sqref="A1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20">
      <pane ySplit="4" topLeftCell="A5" activePane="bottomLeft" state="frozen"/>
      <selection pane="bottomLeft"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>
      <pane ySplit="4" topLeftCell="A5" activePane="bottomLeft" state="frozen"/>
      <selection pane="bottomLeft" activeCell="C23" sqref="C23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20">
      <pane ySplit="4" topLeftCell="A5" activePane="bottomLeft" state="frozen"/>
      <selection pane="bottomLeft" activeCell="K22" sqref="K22:M23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>
      <pane ySplit="4" topLeftCell="A5" activePane="bottomLeft" state="frozen"/>
      <selection pane="bottomLeft" activeCell="B21" sqref="B21:J21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>
      <pane ySplit="4" topLeftCell="A5" activePane="bottomLeft" state="frozen"/>
      <selection pane="bottomLeft" activeCell="K23" sqref="K23:L23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4">
    <mergeCell ref="B3:D3"/>
    <mergeCell ref="E3:G3"/>
    <mergeCell ref="H3:J3"/>
    <mergeCell ref="K3:M3"/>
  </mergeCells>
  <phoneticPr fontId="19" type="noConversion"/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1"/>
  <dimension ref="A1:L15"/>
  <sheetViews>
    <sheetView zoomScale="130" zoomScaleNormal="130" workbookViewId="0">
      <pane ySplit="3" topLeftCell="A4" activePane="bottomLeft" state="frozen"/>
      <selection pane="bottomLeft" activeCell="A4" sqref="A4:IV4"/>
    </sheetView>
  </sheetViews>
  <sheetFormatPr defaultRowHeight="12"/>
  <cols>
    <col min="1" max="1" width="9.140625" style="2" customWidth="1"/>
    <col min="2" max="2" width="10.85546875" style="2" customWidth="1"/>
    <col min="3" max="4" width="13.140625" style="2" customWidth="1"/>
    <col min="5" max="5" width="10.85546875" style="2" customWidth="1"/>
    <col min="6" max="6" width="10.85546875" style="4" customWidth="1"/>
    <col min="7" max="7" width="15.42578125" style="2" customWidth="1"/>
    <col min="8" max="10" width="8.710937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14" t="s">
        <v>233</v>
      </c>
      <c r="B1" s="2"/>
      <c r="C1" s="2"/>
      <c r="D1" s="2"/>
      <c r="E1" s="2"/>
      <c r="F1" s="2"/>
      <c r="I1" s="2"/>
      <c r="J1" s="2"/>
    </row>
    <row r="2" spans="1:12" ht="15" customHeight="1" thickBot="1">
      <c r="A2" s="7"/>
      <c r="E2" s="5" t="s">
        <v>37</v>
      </c>
      <c r="F2" s="5"/>
      <c r="L2" s="2"/>
    </row>
    <row r="3" spans="1:12" ht="53.25" customHeight="1" thickTop="1">
      <c r="A3" s="33"/>
      <c r="B3" s="29" t="s">
        <v>98</v>
      </c>
      <c r="C3" s="29" t="s">
        <v>118</v>
      </c>
      <c r="D3" s="29" t="s">
        <v>119</v>
      </c>
      <c r="E3" s="31" t="s">
        <v>97</v>
      </c>
      <c r="F3" s="45"/>
      <c r="G3" s="45"/>
    </row>
    <row r="4" spans="1:12" ht="15" customHeight="1">
      <c r="A4" s="26">
        <v>2006</v>
      </c>
      <c r="B4" s="10">
        <v>3036</v>
      </c>
      <c r="C4" s="10">
        <v>2419</v>
      </c>
      <c r="D4" s="10">
        <v>601</v>
      </c>
      <c r="E4" s="10">
        <v>16</v>
      </c>
      <c r="F4" s="13"/>
      <c r="G4" s="13"/>
      <c r="H4" s="10"/>
      <c r="I4" s="10"/>
      <c r="J4" s="9"/>
      <c r="K4" s="10"/>
      <c r="L4" s="2"/>
    </row>
    <row r="5" spans="1:12" ht="15" customHeight="1">
      <c r="A5" s="26">
        <v>2007</v>
      </c>
      <c r="B5" s="10">
        <v>4301</v>
      </c>
      <c r="C5" s="10">
        <v>2849</v>
      </c>
      <c r="D5" s="10">
        <v>1431</v>
      </c>
      <c r="E5" s="10">
        <v>21</v>
      </c>
      <c r="F5" s="13"/>
      <c r="G5" s="13"/>
      <c r="H5" s="10"/>
      <c r="I5" s="10"/>
      <c r="J5" s="9"/>
      <c r="K5" s="10"/>
      <c r="L5" s="2"/>
    </row>
    <row r="6" spans="1:12" ht="15" customHeight="1">
      <c r="A6" s="26">
        <v>2008</v>
      </c>
      <c r="B6" s="10">
        <v>5886</v>
      </c>
      <c r="C6" s="10">
        <v>3365</v>
      </c>
      <c r="D6" s="10">
        <v>2505</v>
      </c>
      <c r="E6" s="10">
        <v>16</v>
      </c>
      <c r="F6" s="13"/>
      <c r="G6" s="13"/>
      <c r="H6" s="10"/>
      <c r="I6" s="10"/>
      <c r="J6" s="9"/>
      <c r="K6" s="10"/>
      <c r="L6" s="2"/>
    </row>
    <row r="7" spans="1:12" ht="15" customHeight="1">
      <c r="A7" s="26">
        <v>2009</v>
      </c>
      <c r="B7" s="10">
        <v>6931</v>
      </c>
      <c r="C7" s="10">
        <v>3249</v>
      </c>
      <c r="D7" s="10">
        <v>3644</v>
      </c>
      <c r="E7" s="10">
        <v>38</v>
      </c>
      <c r="F7" s="13"/>
      <c r="G7" s="13"/>
      <c r="H7" s="10"/>
      <c r="I7" s="10"/>
      <c r="J7" s="9"/>
      <c r="K7" s="10"/>
      <c r="L7" s="2"/>
    </row>
    <row r="8" spans="1:12" ht="15" customHeight="1">
      <c r="A8" s="57">
        <v>2010</v>
      </c>
      <c r="B8" s="10">
        <v>7328</v>
      </c>
      <c r="C8" s="10">
        <v>3689</v>
      </c>
      <c r="D8" s="10">
        <v>3608</v>
      </c>
      <c r="E8" s="10">
        <v>31</v>
      </c>
      <c r="F8" s="13"/>
      <c r="G8" s="13"/>
      <c r="H8" s="10"/>
      <c r="I8" s="10"/>
      <c r="J8" s="9"/>
      <c r="K8" s="10"/>
      <c r="L8" s="2"/>
    </row>
    <row r="9" spans="1:12" ht="15" customHeight="1">
      <c r="A9" s="57">
        <v>2011</v>
      </c>
      <c r="B9" s="10">
        <v>7855</v>
      </c>
      <c r="C9" s="10">
        <v>3997</v>
      </c>
      <c r="D9" s="10">
        <v>3811</v>
      </c>
      <c r="E9" s="10">
        <v>47</v>
      </c>
      <c r="F9" s="13"/>
      <c r="G9" s="13"/>
      <c r="H9" s="10"/>
      <c r="I9" s="10"/>
      <c r="J9" s="9"/>
      <c r="K9" s="10"/>
      <c r="L9" s="2"/>
    </row>
    <row r="10" spans="1:12" ht="15" customHeight="1">
      <c r="A10" s="57">
        <v>2012</v>
      </c>
      <c r="B10" s="78">
        <v>7567</v>
      </c>
      <c r="C10" s="78">
        <v>3724</v>
      </c>
      <c r="D10" s="78">
        <v>3798</v>
      </c>
      <c r="E10" s="78">
        <v>45</v>
      </c>
      <c r="F10" s="13"/>
      <c r="G10" s="13"/>
      <c r="H10" s="10"/>
      <c r="I10" s="10"/>
      <c r="J10" s="9"/>
      <c r="K10" s="10"/>
      <c r="L10" s="2"/>
    </row>
    <row r="11" spans="1:12" ht="15" customHeight="1">
      <c r="A11" s="57">
        <v>2013</v>
      </c>
      <c r="B11" s="78">
        <v>7097</v>
      </c>
      <c r="C11" s="78">
        <v>3609</v>
      </c>
      <c r="D11" s="78">
        <v>3433</v>
      </c>
      <c r="E11" s="78">
        <v>55</v>
      </c>
      <c r="F11" s="13"/>
      <c r="G11" s="13"/>
      <c r="H11" s="10"/>
      <c r="I11" s="10"/>
      <c r="J11" s="9"/>
      <c r="K11" s="10"/>
      <c r="L11" s="2"/>
    </row>
    <row r="12" spans="1:12" ht="15" customHeight="1">
      <c r="A12" s="196" t="s">
        <v>232</v>
      </c>
      <c r="B12" s="78">
        <v>6563</v>
      </c>
      <c r="C12" s="78">
        <v>3580</v>
      </c>
      <c r="D12" s="78">
        <v>2983</v>
      </c>
      <c r="E12" s="78" t="s">
        <v>1</v>
      </c>
      <c r="F12" s="13"/>
      <c r="G12" s="13"/>
      <c r="H12" s="10"/>
      <c r="I12" s="10"/>
      <c r="J12" s="9"/>
      <c r="K12" s="10"/>
      <c r="L12" s="2"/>
    </row>
    <row r="13" spans="1:12" ht="14.25" customHeight="1">
      <c r="A13" s="196">
        <v>2015</v>
      </c>
      <c r="B13" s="78">
        <f>SUM(C13:D13)</f>
        <v>6062</v>
      </c>
      <c r="C13" s="78">
        <v>3032</v>
      </c>
      <c r="D13" s="78">
        <v>3030</v>
      </c>
      <c r="E13" s="78" t="s">
        <v>1</v>
      </c>
      <c r="F13" s="13"/>
      <c r="G13" s="13"/>
      <c r="H13" s="10"/>
      <c r="I13" s="10"/>
      <c r="J13" s="9"/>
      <c r="K13" s="10"/>
      <c r="L13" s="2"/>
    </row>
    <row r="15" spans="1:12" ht="48.75" customHeight="1">
      <c r="A15" s="282" t="s">
        <v>228</v>
      </c>
      <c r="B15" s="282"/>
      <c r="C15" s="282"/>
      <c r="D15" s="282"/>
      <c r="E15" s="282"/>
    </row>
  </sheetData>
  <customSheetViews>
    <customSheetView guid="{8B2CB98E-AEFB-40EF-A7BC-C1216A86C213}" scale="130">
      <pane ySplit="3" topLeftCell="A4" activePane="bottomLeft" state="frozen"/>
      <selection pane="bottomLeft" activeCell="A4" sqref="A4:IV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3" topLeftCell="A4" activePane="bottomLeft" state="frozen"/>
      <selection pane="bottomLeft" activeCell="A4" sqref="A4:IV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pane ySplit="3" topLeftCell="A4" activePane="bottomLeft" state="frozen"/>
      <selection pane="bottomLeft" activeCell="B13" sqref="A13:IV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30">
      <pane ySplit="3" topLeftCell="A4" activePane="bottomLeft" state="frozen"/>
      <selection pane="bottomLeft" activeCell="A4" sqref="A4:IV4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pane ySplit="3" topLeftCell="A4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 hiddenRows="1">
      <pane ySplit="3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 hiddenRows="1">
      <pane ySplit="3" topLeftCell="A5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>
      <pane ySplit="3" topLeftCell="A4" activePane="bottomLeft" state="frozen"/>
      <selection pane="bottomLeft" activeCell="A4" sqref="A4:IV4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pane ySplit="3" topLeftCell="A4" activePane="bottomLeft" state="frozen"/>
      <selection pane="bottomLeft" activeCell="A4" sqref="A4:IV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pane ySplit="3" topLeftCell="A4" activePane="bottomLeft" state="frozen"/>
      <selection pane="bottomLeft" activeCell="A4" sqref="A4:IV4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1">
    <mergeCell ref="A15:E15"/>
  </mergeCells>
  <phoneticPr fontId="19" type="noConversion"/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B4" sqref="B4"/>
    </sheetView>
  </sheetViews>
  <sheetFormatPr defaultRowHeight="15"/>
  <cols>
    <col min="1" max="1" width="11.42578125" customWidth="1"/>
    <col min="2" max="5" width="16" customWidth="1"/>
  </cols>
  <sheetData>
    <row r="1" spans="1:6">
      <c r="A1" s="14" t="s">
        <v>292</v>
      </c>
    </row>
    <row r="2" spans="1:6" ht="15.75" thickBot="1">
      <c r="A2" s="208"/>
      <c r="B2" s="209"/>
      <c r="E2" s="5" t="s">
        <v>37</v>
      </c>
    </row>
    <row r="3" spans="1:6" ht="28.5" customHeight="1" thickTop="1">
      <c r="A3" s="283"/>
      <c r="B3" s="285" t="s">
        <v>293</v>
      </c>
      <c r="C3" s="285"/>
      <c r="D3" s="285" t="s">
        <v>247</v>
      </c>
      <c r="E3" s="286"/>
      <c r="F3" s="209"/>
    </row>
    <row r="4" spans="1:6" ht="20.25" customHeight="1">
      <c r="A4" s="284"/>
      <c r="B4" s="211" t="s">
        <v>63</v>
      </c>
      <c r="C4" s="211" t="s">
        <v>71</v>
      </c>
      <c r="D4" s="211" t="s">
        <v>63</v>
      </c>
      <c r="E4" s="212" t="s">
        <v>71</v>
      </c>
      <c r="F4" s="209"/>
    </row>
    <row r="5" spans="1:6" ht="23.25" customHeight="1">
      <c r="A5" s="63" t="s">
        <v>139</v>
      </c>
      <c r="B5" s="107">
        <v>1444</v>
      </c>
      <c r="C5" s="107">
        <v>708</v>
      </c>
      <c r="D5" s="107">
        <v>70</v>
      </c>
      <c r="E5" s="107">
        <v>18</v>
      </c>
      <c r="F5" s="209"/>
    </row>
    <row r="6" spans="1:6" ht="23.25" customHeight="1">
      <c r="A6" s="63" t="s">
        <v>156</v>
      </c>
      <c r="B6" s="107">
        <v>1791</v>
      </c>
      <c r="C6" s="107">
        <v>884</v>
      </c>
      <c r="D6" s="107">
        <v>43</v>
      </c>
      <c r="E6" s="107">
        <v>9</v>
      </c>
      <c r="F6" s="209"/>
    </row>
    <row r="7" spans="1:6" ht="23.25" customHeight="1">
      <c r="A7" s="63" t="s">
        <v>162</v>
      </c>
      <c r="B7" s="107">
        <v>2175</v>
      </c>
      <c r="C7" s="107">
        <v>1122</v>
      </c>
      <c r="D7" s="107">
        <v>50</v>
      </c>
      <c r="E7" s="107">
        <v>20</v>
      </c>
      <c r="F7" s="209"/>
    </row>
    <row r="8" spans="1:6" ht="23.25" customHeight="1">
      <c r="A8" s="193" t="s">
        <v>179</v>
      </c>
      <c r="B8" s="107">
        <v>2407</v>
      </c>
      <c r="C8" s="107">
        <v>1354</v>
      </c>
      <c r="D8" s="107">
        <v>68</v>
      </c>
      <c r="E8" s="107">
        <v>32</v>
      </c>
      <c r="F8" s="209"/>
    </row>
    <row r="9" spans="1:6" ht="23.25" customHeight="1">
      <c r="A9" s="193" t="s">
        <v>257</v>
      </c>
      <c r="B9" s="107">
        <v>2439</v>
      </c>
      <c r="C9" s="107">
        <v>1372</v>
      </c>
      <c r="D9" s="107">
        <v>43</v>
      </c>
      <c r="E9" s="107">
        <v>17</v>
      </c>
      <c r="F9" s="209"/>
    </row>
  </sheetData>
  <customSheetViews>
    <customSheetView guid="{8B2CB98E-AEFB-40EF-A7BC-C1216A86C213}">
      <selection activeCell="C11" sqref="C11:D11"/>
      <pageMargins left="0.15748031496062992" right="0.15748031496062992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394FCDA9-B4F8-4660-ABEB-E047C94418D5}">
      <selection activeCell="C11" sqref="C11:D11"/>
      <pageMargins left="0.15748031496062992" right="0.15748031496062992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78BB77CA-D0F6-45D7-9215-A1F9DF4B1E1C}" showPageBreaks="1">
      <selection activeCell="A10" sqref="A10"/>
      <pageMargins left="0.15748031496062992" right="0.15748031496062992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BDC7B9A6-4F90-401F-A3E5-E1674ACEBA0B}">
      <selection activeCell="C11" sqref="C11:D11"/>
      <pageMargins left="0.15748031496062992" right="0.15748031496062992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288FA62F-58E0-458A-BFB3-4CEDEB65DD1E}">
      <selection activeCell="C11" sqref="C11:D11"/>
      <pageMargins left="0.15748031496062992" right="0.15748031496062992" top="0.74803149606299213" bottom="0.74803149606299213" header="0.31496062992125984" footer="0.31496062992125984"/>
      <pageSetup paperSize="9" orientation="landscape" r:id="rId5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A3:A4"/>
    <mergeCell ref="B3:C3"/>
    <mergeCell ref="D3:E3"/>
  </mergeCells>
  <hyperlinks>
    <hyperlink ref="E2" location="'Lista tabela'!A1" display="Lista tabela"/>
  </hyperlinks>
  <pageMargins left="0.15748031496062992" right="0.15748031496062992" top="0.74803149606299213" bottom="0.74803149606299213" header="0.31496062992125984" footer="0.31496062992125984"/>
  <pageSetup paperSize="9" orientation="landscape" r:id="rId6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K17"/>
  <sheetViews>
    <sheetView zoomScale="120" zoomScaleNormal="120" workbookViewId="0">
      <selection activeCell="A2" sqref="A2"/>
    </sheetView>
  </sheetViews>
  <sheetFormatPr defaultRowHeight="12"/>
  <cols>
    <col min="1" max="1" width="44.140625" style="214" customWidth="1"/>
    <col min="2" max="11" width="7.28515625" style="214" customWidth="1"/>
    <col min="12" max="16384" width="9.140625" style="214"/>
  </cols>
  <sheetData>
    <row r="1" spans="1:11">
      <c r="A1" s="213" t="s">
        <v>294</v>
      </c>
    </row>
    <row r="2" spans="1:11" ht="12.75" thickBot="1">
      <c r="K2" s="5" t="s">
        <v>37</v>
      </c>
    </row>
    <row r="3" spans="1:11" ht="18" customHeight="1" thickTop="1">
      <c r="A3" s="289" t="s">
        <v>80</v>
      </c>
      <c r="B3" s="287" t="s">
        <v>139</v>
      </c>
      <c r="C3" s="287"/>
      <c r="D3" s="287" t="s">
        <v>156</v>
      </c>
      <c r="E3" s="287"/>
      <c r="F3" s="287" t="s">
        <v>162</v>
      </c>
      <c r="G3" s="287"/>
      <c r="H3" s="287" t="s">
        <v>179</v>
      </c>
      <c r="I3" s="288"/>
      <c r="J3" s="287" t="s">
        <v>257</v>
      </c>
      <c r="K3" s="288"/>
    </row>
    <row r="4" spans="1:11" ht="18" customHeight="1">
      <c r="A4" s="290"/>
      <c r="B4" s="215" t="s">
        <v>248</v>
      </c>
      <c r="C4" s="215" t="s">
        <v>71</v>
      </c>
      <c r="D4" s="215" t="s">
        <v>248</v>
      </c>
      <c r="E4" s="215" t="s">
        <v>71</v>
      </c>
      <c r="F4" s="215" t="s">
        <v>248</v>
      </c>
      <c r="G4" s="215" t="s">
        <v>71</v>
      </c>
      <c r="H4" s="215" t="s">
        <v>248</v>
      </c>
      <c r="I4" s="216" t="s">
        <v>71</v>
      </c>
      <c r="J4" s="215" t="s">
        <v>248</v>
      </c>
      <c r="K4" s="216" t="s">
        <v>71</v>
      </c>
    </row>
    <row r="5" spans="1:11" ht="17.25" customHeight="1">
      <c r="A5" s="217" t="s">
        <v>96</v>
      </c>
      <c r="B5" s="218">
        <v>1444</v>
      </c>
      <c r="C5" s="218">
        <v>708</v>
      </c>
      <c r="D5" s="218">
        <v>1791</v>
      </c>
      <c r="E5" s="218">
        <v>884</v>
      </c>
      <c r="F5" s="218">
        <v>2175</v>
      </c>
      <c r="G5" s="218">
        <v>1122</v>
      </c>
      <c r="H5" s="218">
        <v>2407</v>
      </c>
      <c r="I5" s="218">
        <v>1354</v>
      </c>
      <c r="J5" s="218">
        <f>SUM(J6:J14)</f>
        <v>2439</v>
      </c>
      <c r="K5" s="218">
        <f>SUM(K6:K14)</f>
        <v>1372</v>
      </c>
    </row>
    <row r="6" spans="1:11" ht="17.25" customHeight="1">
      <c r="A6" s="205" t="s">
        <v>87</v>
      </c>
      <c r="B6" s="218">
        <v>1433</v>
      </c>
      <c r="C6" s="218">
        <v>708</v>
      </c>
      <c r="D6" s="219">
        <v>989</v>
      </c>
      <c r="E6" s="219">
        <v>537</v>
      </c>
      <c r="F6" s="218">
        <v>904</v>
      </c>
      <c r="G6" s="218">
        <v>509</v>
      </c>
      <c r="H6" s="218">
        <v>846</v>
      </c>
      <c r="I6" s="218">
        <v>538</v>
      </c>
      <c r="J6" s="218">
        <v>901</v>
      </c>
      <c r="K6" s="218">
        <v>535</v>
      </c>
    </row>
    <row r="7" spans="1:11" ht="17.25" customHeight="1">
      <c r="A7" s="205" t="s">
        <v>88</v>
      </c>
      <c r="B7" s="219">
        <v>717</v>
      </c>
      <c r="C7" s="219">
        <v>385</v>
      </c>
      <c r="D7" s="219">
        <v>541</v>
      </c>
      <c r="E7" s="219">
        <v>257</v>
      </c>
      <c r="F7" s="218">
        <v>757</v>
      </c>
      <c r="G7" s="218">
        <v>424</v>
      </c>
      <c r="H7" s="218">
        <v>1056</v>
      </c>
      <c r="I7" s="218">
        <v>544</v>
      </c>
      <c r="J7" s="218">
        <v>1189</v>
      </c>
      <c r="K7" s="218">
        <v>662</v>
      </c>
    </row>
    <row r="8" spans="1:11" ht="17.25" customHeight="1">
      <c r="A8" s="35" t="s">
        <v>89</v>
      </c>
      <c r="B8" s="219">
        <v>361</v>
      </c>
      <c r="C8" s="219">
        <v>170</v>
      </c>
      <c r="D8" s="218">
        <v>49</v>
      </c>
      <c r="E8" s="218">
        <v>27</v>
      </c>
      <c r="F8" s="218">
        <v>48</v>
      </c>
      <c r="G8" s="218">
        <v>20</v>
      </c>
      <c r="H8" s="218">
        <v>52</v>
      </c>
      <c r="I8" s="218">
        <v>20</v>
      </c>
      <c r="J8" s="218">
        <v>33</v>
      </c>
      <c r="K8" s="218">
        <v>11</v>
      </c>
    </row>
    <row r="9" spans="1:11" ht="17.25" customHeight="1">
      <c r="A9" s="205" t="s">
        <v>90</v>
      </c>
      <c r="B9" s="218">
        <v>57</v>
      </c>
      <c r="C9" s="218">
        <v>27</v>
      </c>
      <c r="D9" s="219">
        <v>31</v>
      </c>
      <c r="E9" s="219">
        <v>3</v>
      </c>
      <c r="F9" s="218">
        <v>66</v>
      </c>
      <c r="G9" s="218">
        <v>26</v>
      </c>
      <c r="H9" s="218">
        <v>107</v>
      </c>
      <c r="I9" s="218">
        <v>54</v>
      </c>
      <c r="J9" s="218">
        <v>56</v>
      </c>
      <c r="K9" s="218">
        <v>26</v>
      </c>
    </row>
    <row r="10" spans="1:11" ht="17.25" customHeight="1">
      <c r="A10" s="205" t="s">
        <v>91</v>
      </c>
      <c r="B10" s="219">
        <v>135</v>
      </c>
      <c r="C10" s="219">
        <v>63</v>
      </c>
      <c r="D10" s="219">
        <v>92</v>
      </c>
      <c r="E10" s="219">
        <v>48</v>
      </c>
      <c r="F10" s="218">
        <v>88</v>
      </c>
      <c r="G10" s="218">
        <v>30</v>
      </c>
      <c r="H10" s="218">
        <v>60</v>
      </c>
      <c r="I10" s="218">
        <v>35</v>
      </c>
      <c r="J10" s="218">
        <v>75</v>
      </c>
      <c r="K10" s="218">
        <v>41</v>
      </c>
    </row>
    <row r="11" spans="1:11" ht="17.25" customHeight="1">
      <c r="A11" s="205" t="s">
        <v>249</v>
      </c>
      <c r="B11" s="219">
        <v>46</v>
      </c>
      <c r="C11" s="219">
        <v>15</v>
      </c>
      <c r="D11" s="219">
        <v>18</v>
      </c>
      <c r="E11" s="219">
        <v>7</v>
      </c>
      <c r="F11" s="218">
        <v>62</v>
      </c>
      <c r="G11" s="218">
        <v>36</v>
      </c>
      <c r="H11" s="218">
        <v>160</v>
      </c>
      <c r="I11" s="218">
        <v>107</v>
      </c>
      <c r="J11" s="218">
        <v>74</v>
      </c>
      <c r="K11" s="218">
        <v>43</v>
      </c>
    </row>
    <row r="12" spans="1:11" ht="17.25" customHeight="1">
      <c r="A12" s="220" t="s">
        <v>92</v>
      </c>
      <c r="B12" s="219">
        <v>60</v>
      </c>
      <c r="C12" s="219">
        <v>29</v>
      </c>
      <c r="D12" s="218" t="s">
        <v>1</v>
      </c>
      <c r="E12" s="218" t="s">
        <v>1</v>
      </c>
      <c r="F12" s="218">
        <v>58</v>
      </c>
      <c r="G12" s="218">
        <v>24</v>
      </c>
      <c r="H12" s="218">
        <v>23</v>
      </c>
      <c r="I12" s="218">
        <v>14</v>
      </c>
      <c r="J12" s="218">
        <v>20</v>
      </c>
      <c r="K12" s="218">
        <v>6</v>
      </c>
    </row>
    <row r="13" spans="1:11" ht="17.25" customHeight="1">
      <c r="A13" s="205" t="s">
        <v>250</v>
      </c>
      <c r="B13" s="219">
        <v>57</v>
      </c>
      <c r="C13" s="219">
        <v>19</v>
      </c>
      <c r="D13" s="219" t="s">
        <v>1</v>
      </c>
      <c r="E13" s="219" t="s">
        <v>1</v>
      </c>
      <c r="F13" s="218">
        <v>100</v>
      </c>
      <c r="G13" s="218">
        <v>47</v>
      </c>
      <c r="H13" s="218">
        <v>103</v>
      </c>
      <c r="I13" s="218">
        <v>42</v>
      </c>
      <c r="J13" s="218">
        <v>91</v>
      </c>
      <c r="K13" s="218">
        <v>48</v>
      </c>
    </row>
    <row r="14" spans="1:11" ht="17.25" customHeight="1">
      <c r="A14" s="221" t="s">
        <v>251</v>
      </c>
      <c r="B14" s="218">
        <v>11</v>
      </c>
      <c r="C14" s="218" t="s">
        <v>1</v>
      </c>
      <c r="D14" s="218">
        <v>71</v>
      </c>
      <c r="E14" s="218">
        <v>5</v>
      </c>
      <c r="F14" s="218">
        <v>92</v>
      </c>
      <c r="G14" s="218">
        <v>6</v>
      </c>
      <c r="H14" s="218" t="s">
        <v>1</v>
      </c>
      <c r="I14" s="218" t="s">
        <v>1</v>
      </c>
      <c r="J14" s="218" t="s">
        <v>1</v>
      </c>
      <c r="K14" s="218" t="s">
        <v>1</v>
      </c>
    </row>
    <row r="16" spans="1:11" ht="27" customHeight="1">
      <c r="A16" s="282" t="s">
        <v>228</v>
      </c>
      <c r="B16" s="282"/>
      <c r="C16" s="282"/>
      <c r="D16" s="282"/>
      <c r="E16" s="282"/>
      <c r="F16" s="282"/>
      <c r="G16" s="282"/>
      <c r="H16" s="282"/>
      <c r="I16" s="282"/>
    </row>
    <row r="17" spans="1:1">
      <c r="A17" s="222"/>
    </row>
  </sheetData>
  <customSheetViews>
    <customSheetView guid="{8B2CB98E-AEFB-40EF-A7BC-C1216A86C213}" scale="120">
      <selection activeCell="J5" sqref="J5:K14"/>
      <pageMargins left="0.7" right="0.7" top="0.75" bottom="0.75" header="0.3" footer="0.3"/>
      <pageSetup paperSize="9" orientation="landscape" r:id="rId1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394FCDA9-B4F8-4660-ABEB-E047C94418D5}" scale="120">
      <selection activeCell="J5" sqref="J5:K14"/>
      <pageMargins left="0.7" right="0.7" top="0.75" bottom="0.75" header="0.3" footer="0.3"/>
      <pageSetup paperSize="9" orientation="landscape" r:id="rId2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78BB77CA-D0F6-45D7-9215-A1F9DF4B1E1C}" scale="120" showPageBreaks="1">
      <selection activeCell="K9" sqref="K9"/>
      <pageMargins left="0.7" right="0.7" top="0.75" bottom="0.75" header="0.3" footer="0.3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BDC7B9A6-4F90-401F-A3E5-E1674ACEBA0B}" scale="120">
      <selection activeCell="J5" sqref="J5:K14"/>
      <pageMargins left="0.7" right="0.7" top="0.75" bottom="0.75" header="0.3" footer="0.3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288FA62F-58E0-458A-BFB3-4CEDEB65DD1E}" scale="120">
      <selection activeCell="J5" sqref="J5:K14"/>
      <pageMargins left="0.7" right="0.7" top="0.75" bottom="0.75" header="0.3" footer="0.3"/>
      <pageSetup paperSize="9" orientation="landscape" r:id="rId5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</customSheetViews>
  <mergeCells count="7">
    <mergeCell ref="A16:I16"/>
    <mergeCell ref="J3:K3"/>
    <mergeCell ref="A3:A4"/>
    <mergeCell ref="B3:C3"/>
    <mergeCell ref="D3:E3"/>
    <mergeCell ref="F3:G3"/>
    <mergeCell ref="H3:I3"/>
  </mergeCells>
  <hyperlinks>
    <hyperlink ref="K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K17"/>
  <sheetViews>
    <sheetView zoomScale="120" zoomScaleNormal="120" workbookViewId="0">
      <selection activeCell="L19" sqref="L19"/>
    </sheetView>
  </sheetViews>
  <sheetFormatPr defaultRowHeight="12"/>
  <cols>
    <col min="1" max="1" width="44.140625" style="214" customWidth="1"/>
    <col min="2" max="11" width="7.28515625" style="214" customWidth="1"/>
    <col min="12" max="16384" width="9.140625" style="214"/>
  </cols>
  <sheetData>
    <row r="1" spans="1:11">
      <c r="A1" s="213" t="s">
        <v>287</v>
      </c>
    </row>
    <row r="2" spans="1:11" ht="12.75" thickBot="1">
      <c r="K2" s="5" t="s">
        <v>37</v>
      </c>
    </row>
    <row r="3" spans="1:11" ht="18" customHeight="1" thickTop="1">
      <c r="A3" s="289" t="s">
        <v>80</v>
      </c>
      <c r="B3" s="287" t="s">
        <v>139</v>
      </c>
      <c r="C3" s="287"/>
      <c r="D3" s="287" t="s">
        <v>156</v>
      </c>
      <c r="E3" s="287"/>
      <c r="F3" s="287" t="s">
        <v>162</v>
      </c>
      <c r="G3" s="287"/>
      <c r="H3" s="287" t="s">
        <v>179</v>
      </c>
      <c r="I3" s="288"/>
      <c r="J3" s="287" t="s">
        <v>257</v>
      </c>
      <c r="K3" s="288"/>
    </row>
    <row r="4" spans="1:11" ht="18" customHeight="1">
      <c r="A4" s="290"/>
      <c r="B4" s="215" t="s">
        <v>248</v>
      </c>
      <c r="C4" s="215" t="s">
        <v>71</v>
      </c>
      <c r="D4" s="215" t="s">
        <v>248</v>
      </c>
      <c r="E4" s="215" t="s">
        <v>71</v>
      </c>
      <c r="F4" s="215" t="s">
        <v>248</v>
      </c>
      <c r="G4" s="215" t="s">
        <v>71</v>
      </c>
      <c r="H4" s="215" t="s">
        <v>248</v>
      </c>
      <c r="I4" s="216" t="s">
        <v>71</v>
      </c>
      <c r="J4" s="215" t="s">
        <v>248</v>
      </c>
      <c r="K4" s="216" t="s">
        <v>71</v>
      </c>
    </row>
    <row r="5" spans="1:11" ht="17.25" customHeight="1">
      <c r="A5" s="217" t="s">
        <v>96</v>
      </c>
      <c r="B5" s="218">
        <v>70</v>
      </c>
      <c r="C5" s="218">
        <v>18</v>
      </c>
      <c r="D5" s="218">
        <v>43</v>
      </c>
      <c r="E5" s="218">
        <v>9</v>
      </c>
      <c r="F5" s="218">
        <v>50</v>
      </c>
      <c r="G5" s="218">
        <v>20</v>
      </c>
      <c r="H5" s="218">
        <v>68</v>
      </c>
      <c r="I5" s="218">
        <v>32</v>
      </c>
      <c r="J5" s="218">
        <v>43</v>
      </c>
      <c r="K5" s="218">
        <v>17</v>
      </c>
    </row>
    <row r="6" spans="1:11" ht="17.25" customHeight="1">
      <c r="A6" s="205" t="s">
        <v>87</v>
      </c>
      <c r="B6" s="218">
        <v>7</v>
      </c>
      <c r="C6" s="218" t="s">
        <v>1</v>
      </c>
      <c r="D6" s="219">
        <v>7</v>
      </c>
      <c r="E6" s="219">
        <v>3</v>
      </c>
      <c r="F6" s="218">
        <v>14</v>
      </c>
      <c r="G6" s="218">
        <v>3</v>
      </c>
      <c r="H6" s="218">
        <v>17</v>
      </c>
      <c r="I6" s="218">
        <v>7</v>
      </c>
      <c r="J6" s="218">
        <v>18</v>
      </c>
      <c r="K6" s="218">
        <v>8</v>
      </c>
    </row>
    <row r="7" spans="1:11" ht="17.25" customHeight="1">
      <c r="A7" s="205" t="s">
        <v>88</v>
      </c>
      <c r="B7" s="219">
        <v>24</v>
      </c>
      <c r="C7" s="219">
        <v>5</v>
      </c>
      <c r="D7" s="219">
        <v>20</v>
      </c>
      <c r="E7" s="219">
        <v>6</v>
      </c>
      <c r="F7" s="218">
        <v>22</v>
      </c>
      <c r="G7" s="218">
        <v>16</v>
      </c>
      <c r="H7" s="218">
        <v>42</v>
      </c>
      <c r="I7" s="218">
        <v>22</v>
      </c>
      <c r="J7" s="218">
        <v>25</v>
      </c>
      <c r="K7" s="218">
        <v>9</v>
      </c>
    </row>
    <row r="8" spans="1:11" ht="17.25" customHeight="1">
      <c r="A8" s="35" t="s">
        <v>89</v>
      </c>
      <c r="B8" s="219">
        <v>2</v>
      </c>
      <c r="C8" s="219">
        <v>1</v>
      </c>
      <c r="D8" s="218">
        <v>1</v>
      </c>
      <c r="E8" s="218" t="s">
        <v>1</v>
      </c>
      <c r="F8" s="218" t="s">
        <v>1</v>
      </c>
      <c r="G8" s="218" t="s">
        <v>1</v>
      </c>
      <c r="H8" s="218" t="s">
        <v>1</v>
      </c>
      <c r="I8" s="218" t="s">
        <v>1</v>
      </c>
      <c r="J8" s="218" t="s">
        <v>1</v>
      </c>
      <c r="K8" s="218" t="s">
        <v>1</v>
      </c>
    </row>
    <row r="9" spans="1:11" ht="17.25" customHeight="1">
      <c r="A9" s="205" t="s">
        <v>90</v>
      </c>
      <c r="B9" s="218" t="s">
        <v>1</v>
      </c>
      <c r="C9" s="218" t="s">
        <v>1</v>
      </c>
      <c r="D9" s="219">
        <v>1</v>
      </c>
      <c r="E9" s="219" t="s">
        <v>1</v>
      </c>
      <c r="F9" s="218" t="s">
        <v>1</v>
      </c>
      <c r="G9" s="218" t="s">
        <v>1</v>
      </c>
      <c r="H9" s="218" t="s">
        <v>1</v>
      </c>
      <c r="I9" s="218" t="s">
        <v>1</v>
      </c>
      <c r="J9" s="218" t="s">
        <v>1</v>
      </c>
      <c r="K9" s="218" t="s">
        <v>1</v>
      </c>
    </row>
    <row r="10" spans="1:11" ht="17.25" customHeight="1">
      <c r="A10" s="205" t="s">
        <v>91</v>
      </c>
      <c r="B10" s="219">
        <v>32</v>
      </c>
      <c r="C10" s="219">
        <v>11</v>
      </c>
      <c r="D10" s="219" t="s">
        <v>1</v>
      </c>
      <c r="E10" s="219" t="s">
        <v>1</v>
      </c>
      <c r="F10" s="218" t="s">
        <v>1</v>
      </c>
      <c r="G10" s="218" t="s">
        <v>1</v>
      </c>
      <c r="H10" s="218" t="s">
        <v>1</v>
      </c>
      <c r="I10" s="218" t="s">
        <v>1</v>
      </c>
      <c r="J10" s="218" t="s">
        <v>1</v>
      </c>
      <c r="K10" s="218" t="s">
        <v>1</v>
      </c>
    </row>
    <row r="11" spans="1:11" ht="17.25" customHeight="1">
      <c r="A11" s="205" t="s">
        <v>249</v>
      </c>
      <c r="B11" s="219" t="s">
        <v>1</v>
      </c>
      <c r="C11" s="219" t="s">
        <v>1</v>
      </c>
      <c r="D11" s="219" t="s">
        <v>1</v>
      </c>
      <c r="E11" s="219" t="s">
        <v>1</v>
      </c>
      <c r="F11" s="218" t="s">
        <v>1</v>
      </c>
      <c r="G11" s="218" t="s">
        <v>1</v>
      </c>
      <c r="H11" s="218" t="s">
        <v>1</v>
      </c>
      <c r="I11" s="218" t="s">
        <v>1</v>
      </c>
      <c r="J11" s="218" t="s">
        <v>1</v>
      </c>
      <c r="K11" s="218" t="s">
        <v>1</v>
      </c>
    </row>
    <row r="12" spans="1:11" ht="17.25" customHeight="1">
      <c r="A12" s="220" t="s">
        <v>92</v>
      </c>
      <c r="B12" s="219" t="s">
        <v>1</v>
      </c>
      <c r="C12" s="219" t="s">
        <v>1</v>
      </c>
      <c r="D12" s="218" t="s">
        <v>1</v>
      </c>
      <c r="E12" s="218" t="s">
        <v>1</v>
      </c>
      <c r="F12" s="218" t="s">
        <v>1</v>
      </c>
      <c r="G12" s="218" t="s">
        <v>1</v>
      </c>
      <c r="H12" s="218" t="s">
        <v>1</v>
      </c>
      <c r="I12" s="218" t="s">
        <v>1</v>
      </c>
      <c r="J12" s="218" t="s">
        <v>1</v>
      </c>
      <c r="K12" s="218" t="s">
        <v>1</v>
      </c>
    </row>
    <row r="13" spans="1:11" ht="17.25" customHeight="1">
      <c r="A13" s="205" t="s">
        <v>250</v>
      </c>
      <c r="B13" s="219">
        <v>5</v>
      </c>
      <c r="C13" s="219">
        <v>1</v>
      </c>
      <c r="D13" s="219" t="s">
        <v>1</v>
      </c>
      <c r="E13" s="219" t="s">
        <v>1</v>
      </c>
      <c r="F13" s="218">
        <v>5</v>
      </c>
      <c r="G13" s="218">
        <v>1</v>
      </c>
      <c r="H13" s="218">
        <v>9</v>
      </c>
      <c r="I13" s="218">
        <v>3</v>
      </c>
      <c r="J13" s="218" t="s">
        <v>1</v>
      </c>
      <c r="K13" s="218" t="s">
        <v>1</v>
      </c>
    </row>
    <row r="14" spans="1:11" ht="17.25" customHeight="1">
      <c r="A14" s="221" t="s">
        <v>251</v>
      </c>
      <c r="B14" s="218" t="s">
        <v>1</v>
      </c>
      <c r="C14" s="218" t="s">
        <v>1</v>
      </c>
      <c r="D14" s="218">
        <v>14</v>
      </c>
      <c r="E14" s="218" t="s">
        <v>1</v>
      </c>
      <c r="F14" s="218">
        <v>9</v>
      </c>
      <c r="G14" s="218" t="s">
        <v>1</v>
      </c>
      <c r="H14" s="218" t="s">
        <v>1</v>
      </c>
      <c r="I14" s="218" t="s">
        <v>1</v>
      </c>
      <c r="J14" s="218" t="s">
        <v>1</v>
      </c>
      <c r="K14" s="218" t="s">
        <v>1</v>
      </c>
    </row>
    <row r="16" spans="1:11" ht="27.75" customHeight="1">
      <c r="A16" s="282" t="s">
        <v>228</v>
      </c>
      <c r="B16" s="282"/>
      <c r="C16" s="282"/>
      <c r="D16" s="282"/>
      <c r="E16" s="282"/>
      <c r="F16" s="282"/>
      <c r="G16" s="282"/>
      <c r="H16" s="282"/>
      <c r="I16" s="282"/>
    </row>
    <row r="17" spans="1:1">
      <c r="A17" s="222"/>
    </row>
  </sheetData>
  <customSheetViews>
    <customSheetView guid="{8B2CB98E-AEFB-40EF-A7BC-C1216A86C213}" scale="120">
      <selection activeCell="J5" sqref="J5:K14"/>
      <pageMargins left="0.7" right="0.7" top="0.75" bottom="0.75" header="0.3" footer="0.3"/>
      <pageSetup paperSize="9" orientation="landscape" r:id="rId1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394FCDA9-B4F8-4660-ABEB-E047C94418D5}" scale="120">
      <selection activeCell="J5" sqref="J5:K14"/>
      <pageMargins left="0.7" right="0.7" top="0.75" bottom="0.75" header="0.3" footer="0.3"/>
      <pageSetup paperSize="9" orientation="landscape" r:id="rId2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78BB77CA-D0F6-45D7-9215-A1F9DF4B1E1C}" scale="120" showPageBreaks="1">
      <selection activeCell="L15" sqref="L15"/>
      <pageMargins left="0.7" right="0.7" top="0.75" bottom="0.75" header="0.3" footer="0.3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BDC7B9A6-4F90-401F-A3E5-E1674ACEBA0B}" scale="120">
      <selection activeCell="J5" sqref="J5:K14"/>
      <pageMargins left="0.7" right="0.7" top="0.75" bottom="0.75" header="0.3" footer="0.3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288FA62F-58E0-458A-BFB3-4CEDEB65DD1E}" scale="120">
      <selection activeCell="J5" sqref="J5:K14"/>
      <pageMargins left="0.7" right="0.7" top="0.75" bottom="0.75" header="0.3" footer="0.3"/>
      <pageSetup paperSize="9" orientation="landscape" r:id="rId5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</customSheetViews>
  <mergeCells count="7">
    <mergeCell ref="A16:I16"/>
    <mergeCell ref="J3:K3"/>
    <mergeCell ref="A3:A4"/>
    <mergeCell ref="B3:C3"/>
    <mergeCell ref="D3:E3"/>
    <mergeCell ref="F3:G3"/>
    <mergeCell ref="H3:I3"/>
  </mergeCells>
  <hyperlinks>
    <hyperlink ref="K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E14"/>
  <sheetViews>
    <sheetView zoomScale="120" zoomScaleNormal="120" workbookViewId="0">
      <selection activeCell="A2" sqref="A2"/>
    </sheetView>
  </sheetViews>
  <sheetFormatPr defaultRowHeight="12"/>
  <cols>
    <col min="1" max="1" width="11.5703125" style="214" customWidth="1"/>
    <col min="2" max="4" width="10.140625" style="214" customWidth="1"/>
    <col min="5" max="8" width="7.28515625" style="214" customWidth="1"/>
    <col min="9" max="16384" width="9.140625" style="214"/>
  </cols>
  <sheetData>
    <row r="1" spans="1:5">
      <c r="A1" s="213" t="s">
        <v>295</v>
      </c>
    </row>
    <row r="2" spans="1:5" ht="12.75" thickBot="1">
      <c r="D2" s="5" t="s">
        <v>37</v>
      </c>
    </row>
    <row r="3" spans="1:5" ht="19.5" customHeight="1" thickTop="1">
      <c r="A3" s="223"/>
      <c r="B3" s="224" t="s">
        <v>98</v>
      </c>
      <c r="C3" s="224" t="s">
        <v>190</v>
      </c>
      <c r="D3" s="225" t="s">
        <v>72</v>
      </c>
      <c r="E3" s="68"/>
    </row>
    <row r="4" spans="1:5" ht="14.25">
      <c r="A4" s="226" t="s">
        <v>73</v>
      </c>
      <c r="B4" s="227">
        <v>2439</v>
      </c>
      <c r="C4" s="227">
        <v>1067</v>
      </c>
      <c r="D4" s="227">
        <v>1372</v>
      </c>
      <c r="E4" s="68"/>
    </row>
    <row r="5" spans="1:5" ht="14.25">
      <c r="A5" s="228" t="s">
        <v>238</v>
      </c>
      <c r="B5" s="227">
        <v>685</v>
      </c>
      <c r="C5" s="227">
        <v>230</v>
      </c>
      <c r="D5" s="227">
        <v>455</v>
      </c>
      <c r="E5" s="68"/>
    </row>
    <row r="6" spans="1:5" ht="14.25">
      <c r="A6" s="228" t="s">
        <v>23</v>
      </c>
      <c r="B6" s="227">
        <v>994</v>
      </c>
      <c r="C6" s="227">
        <v>444</v>
      </c>
      <c r="D6" s="227">
        <v>550</v>
      </c>
      <c r="E6" s="68"/>
    </row>
    <row r="7" spans="1:5" ht="14.25">
      <c r="A7" s="228" t="s">
        <v>24</v>
      </c>
      <c r="B7" s="227">
        <v>366</v>
      </c>
      <c r="C7" s="227">
        <v>182</v>
      </c>
      <c r="D7" s="227">
        <v>184</v>
      </c>
      <c r="E7" s="68"/>
    </row>
    <row r="8" spans="1:5" ht="14.25">
      <c r="A8" s="228" t="s">
        <v>239</v>
      </c>
      <c r="B8" s="227">
        <v>200</v>
      </c>
      <c r="C8" s="227">
        <v>103</v>
      </c>
      <c r="D8" s="227">
        <v>97</v>
      </c>
      <c r="E8" s="68"/>
    </row>
    <row r="9" spans="1:5" ht="14.25">
      <c r="A9" s="228" t="s">
        <v>240</v>
      </c>
      <c r="B9" s="227">
        <v>93</v>
      </c>
      <c r="C9" s="227">
        <v>51</v>
      </c>
      <c r="D9" s="227">
        <v>42</v>
      </c>
      <c r="E9" s="68"/>
    </row>
    <row r="10" spans="1:5" ht="14.25">
      <c r="A10" s="228" t="s">
        <v>241</v>
      </c>
      <c r="B10" s="227">
        <v>54</v>
      </c>
      <c r="C10" s="227">
        <v>27</v>
      </c>
      <c r="D10" s="227">
        <v>27</v>
      </c>
      <c r="E10" s="68"/>
    </row>
    <row r="11" spans="1:5" ht="14.25">
      <c r="A11" s="228" t="s">
        <v>242</v>
      </c>
      <c r="B11" s="227">
        <v>34</v>
      </c>
      <c r="C11" s="227">
        <v>21</v>
      </c>
      <c r="D11" s="227">
        <v>13</v>
      </c>
      <c r="E11" s="68"/>
    </row>
    <row r="12" spans="1:5" ht="14.25">
      <c r="A12" s="228" t="s">
        <v>243</v>
      </c>
      <c r="B12" s="227">
        <v>11</v>
      </c>
      <c r="C12" s="227">
        <v>8</v>
      </c>
      <c r="D12" s="227">
        <v>3</v>
      </c>
      <c r="E12" s="68"/>
    </row>
    <row r="13" spans="1:5" ht="14.25">
      <c r="A13" s="228" t="s">
        <v>244</v>
      </c>
      <c r="B13" s="227">
        <v>1</v>
      </c>
      <c r="C13" s="227">
        <v>1</v>
      </c>
      <c r="D13" s="227" t="s">
        <v>1</v>
      </c>
      <c r="E13" s="68"/>
    </row>
    <row r="14" spans="1:5" ht="14.25">
      <c r="A14" s="228" t="s">
        <v>245</v>
      </c>
      <c r="B14" s="227">
        <v>1</v>
      </c>
      <c r="C14" s="227" t="s">
        <v>1</v>
      </c>
      <c r="D14" s="227">
        <v>1</v>
      </c>
      <c r="E14" s="68"/>
    </row>
  </sheetData>
  <customSheetViews>
    <customSheetView guid="{8B2CB98E-AEFB-40EF-A7BC-C1216A86C213}" scale="120">
      <selection activeCell="B4" sqref="B4:D14"/>
      <pageMargins left="0.7" right="0.7" top="0.75" bottom="0.75" header="0.3" footer="0.3"/>
      <pageSetup paperSize="9" orientation="landscape" r:id="rId1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394FCDA9-B4F8-4660-ABEB-E047C94418D5}" scale="120">
      <selection activeCell="B4" sqref="B4:D14"/>
      <pageMargins left="0.7" right="0.7" top="0.75" bottom="0.75" header="0.3" footer="0.3"/>
      <pageSetup paperSize="9" orientation="landscape" r:id="rId2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78BB77CA-D0F6-45D7-9215-A1F9DF4B1E1C}" scale="120" showPageBreaks="1">
      <selection activeCell="B4" sqref="B4:E15"/>
      <pageMargins left="0.7" right="0.7" top="0.75" bottom="0.75" header="0.3" footer="0.3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BDC7B9A6-4F90-401F-A3E5-E1674ACEBA0B}" scale="120">
      <selection activeCell="B4" sqref="B4:D14"/>
      <pageMargins left="0.7" right="0.7" top="0.75" bottom="0.75" header="0.3" footer="0.3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288FA62F-58E0-458A-BFB3-4CEDEB65DD1E}" scale="120">
      <selection activeCell="B4" sqref="B4:D14"/>
      <pageMargins left="0.7" right="0.7" top="0.75" bottom="0.75" header="0.3" footer="0.3"/>
      <pageSetup paperSize="9" orientation="landscape" r:id="rId5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</customSheetViews>
  <hyperlinks>
    <hyperlink ref="D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13"/>
  <sheetViews>
    <sheetView zoomScale="120" zoomScaleNormal="120" workbookViewId="0">
      <selection activeCell="B4" sqref="B4:D13"/>
    </sheetView>
  </sheetViews>
  <sheetFormatPr defaultRowHeight="12"/>
  <cols>
    <col min="1" max="1" width="11.5703125" style="214" customWidth="1"/>
    <col min="2" max="4" width="10.140625" style="214" customWidth="1"/>
    <col min="5" max="8" width="7.28515625" style="214" customWidth="1"/>
    <col min="9" max="16384" width="9.140625" style="214"/>
  </cols>
  <sheetData>
    <row r="1" spans="1:5">
      <c r="A1" s="213" t="s">
        <v>263</v>
      </c>
    </row>
    <row r="2" spans="1:5" ht="12.75" thickBot="1">
      <c r="D2" s="5" t="s">
        <v>37</v>
      </c>
    </row>
    <row r="3" spans="1:5" ht="19.5" customHeight="1" thickTop="1">
      <c r="A3" s="223"/>
      <c r="B3" s="224" t="s">
        <v>98</v>
      </c>
      <c r="C3" s="224" t="s">
        <v>190</v>
      </c>
      <c r="D3" s="225" t="s">
        <v>72</v>
      </c>
      <c r="E3" s="68"/>
    </row>
    <row r="4" spans="1:5" ht="14.25">
      <c r="A4" s="226" t="s">
        <v>73</v>
      </c>
      <c r="B4" s="227">
        <v>43</v>
      </c>
      <c r="C4" s="227">
        <v>26</v>
      </c>
      <c r="D4" s="227">
        <v>17</v>
      </c>
      <c r="E4" s="68"/>
    </row>
    <row r="5" spans="1:5" ht="14.25">
      <c r="A5" s="228" t="s">
        <v>246</v>
      </c>
      <c r="B5" s="227">
        <v>6</v>
      </c>
      <c r="C5" s="227">
        <v>2</v>
      </c>
      <c r="D5" s="227">
        <v>4</v>
      </c>
      <c r="E5" s="68"/>
    </row>
    <row r="6" spans="1:5" ht="14.25">
      <c r="A6" s="228" t="s">
        <v>24</v>
      </c>
      <c r="B6" s="227">
        <v>8</v>
      </c>
      <c r="C6" s="227">
        <v>5</v>
      </c>
      <c r="D6" s="227">
        <v>3</v>
      </c>
      <c r="E6" s="68"/>
    </row>
    <row r="7" spans="1:5" ht="14.25">
      <c r="A7" s="228" t="s">
        <v>239</v>
      </c>
      <c r="B7" s="227">
        <v>14</v>
      </c>
      <c r="C7" s="227">
        <v>7</v>
      </c>
      <c r="D7" s="227">
        <v>7</v>
      </c>
      <c r="E7" s="68"/>
    </row>
    <row r="8" spans="1:5" ht="14.25">
      <c r="A8" s="228" t="s">
        <v>240</v>
      </c>
      <c r="B8" s="227">
        <v>7</v>
      </c>
      <c r="C8" s="227">
        <v>6</v>
      </c>
      <c r="D8" s="227">
        <v>1</v>
      </c>
      <c r="E8" s="68"/>
    </row>
    <row r="9" spans="1:5" ht="14.25">
      <c r="A9" s="228" t="s">
        <v>241</v>
      </c>
      <c r="B9" s="227">
        <v>2</v>
      </c>
      <c r="C9" s="227">
        <v>2</v>
      </c>
      <c r="D9" s="227" t="s">
        <v>1</v>
      </c>
      <c r="E9" s="68"/>
    </row>
    <row r="10" spans="1:5" ht="14.25">
      <c r="A10" s="228" t="s">
        <v>242</v>
      </c>
      <c r="B10" s="227">
        <v>2</v>
      </c>
      <c r="C10" s="227">
        <v>1</v>
      </c>
      <c r="D10" s="227">
        <v>1</v>
      </c>
      <c r="E10" s="68"/>
    </row>
    <row r="11" spans="1:5" ht="14.25">
      <c r="A11" s="228" t="s">
        <v>243</v>
      </c>
      <c r="B11" s="227">
        <v>3</v>
      </c>
      <c r="C11" s="227">
        <v>2</v>
      </c>
      <c r="D11" s="227">
        <v>1</v>
      </c>
      <c r="E11" s="68"/>
    </row>
    <row r="12" spans="1:5" ht="14.25">
      <c r="A12" s="228" t="s">
        <v>244</v>
      </c>
      <c r="B12" s="227">
        <v>1</v>
      </c>
      <c r="C12" s="227">
        <v>1</v>
      </c>
      <c r="D12" s="227" t="s">
        <v>1</v>
      </c>
      <c r="E12" s="68"/>
    </row>
    <row r="13" spans="1:5" ht="14.25">
      <c r="A13" s="228" t="s">
        <v>245</v>
      </c>
      <c r="B13" s="227" t="s">
        <v>1</v>
      </c>
      <c r="C13" s="227" t="s">
        <v>1</v>
      </c>
      <c r="D13" s="227" t="s">
        <v>1</v>
      </c>
      <c r="E13" s="68"/>
    </row>
  </sheetData>
  <customSheetViews>
    <customSheetView guid="{8B2CB98E-AEFB-40EF-A7BC-C1216A86C213}" scale="120">
      <selection activeCell="B4" sqref="B4:D13"/>
      <pageMargins left="0.7" right="0.7" top="0.75" bottom="0.75" header="0.3" footer="0.3"/>
      <pageSetup paperSize="9" orientation="portrait" r:id="rId1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394FCDA9-B4F8-4660-ABEB-E047C94418D5}" scale="120">
      <selection activeCell="B4" sqref="B4:D13"/>
      <pageMargins left="0.7" right="0.7" top="0.75" bottom="0.75" header="0.3" footer="0.3"/>
      <pageSetup paperSize="9" orientation="portrait" r:id="rId2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78BB77CA-D0F6-45D7-9215-A1F9DF4B1E1C}" scale="120" showPageBreaks="1">
      <selection activeCell="F17" sqref="F17"/>
      <pageMargins left="0.7" right="0.7" top="0.75" bottom="0.75" header="0.3" footer="0.3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BDC7B9A6-4F90-401F-A3E5-E1674ACEBA0B}" scale="120">
      <selection activeCell="B4" sqref="B4:D13"/>
      <pageMargins left="0.7" right="0.7" top="0.75" bottom="0.75" header="0.3" footer="0.3"/>
      <pageSetup paperSize="9" orientation="portrait" r:id="rId4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288FA62F-58E0-458A-BFB3-4CEDEB65DD1E}" scale="120">
      <selection activeCell="B4" sqref="B4:D13"/>
      <pageMargins left="0.7" right="0.7" top="0.75" bottom="0.75" header="0.3" footer="0.3"/>
      <pageSetup paperSize="9" orientation="portrait" r:id="rId5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</customSheetViews>
  <hyperlinks>
    <hyperlink ref="D2" location="'Lista tabela'!A1" display="Lista tabela"/>
  </hyperlinks>
  <pageMargins left="0.7" right="0.7" top="0.75" bottom="0.75" header="0.3" footer="0.3"/>
  <pageSetup paperSize="9" orientation="portrait" r:id="rId6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2"/>
  <dimension ref="A1:L14"/>
  <sheetViews>
    <sheetView zoomScale="130" zoomScaleNormal="130" workbookViewId="0">
      <pane ySplit="4" topLeftCell="A5" activePane="bottomLeft" state="frozen"/>
      <selection pane="bottomLeft" activeCell="G2" sqref="G2"/>
    </sheetView>
  </sheetViews>
  <sheetFormatPr defaultRowHeight="12"/>
  <cols>
    <col min="1" max="1" width="8" style="2" customWidth="1"/>
    <col min="2" max="5" width="9.85546875" style="2" customWidth="1"/>
    <col min="6" max="6" width="9.85546875" style="4" customWidth="1"/>
    <col min="7" max="7" width="9.85546875" style="2" customWidth="1"/>
    <col min="8" max="10" width="8.710937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14" t="s">
        <v>290</v>
      </c>
      <c r="B1" s="2"/>
      <c r="C1" s="2"/>
      <c r="D1" s="2"/>
      <c r="E1" s="2"/>
      <c r="F1" s="2"/>
      <c r="I1" s="2"/>
      <c r="J1" s="2"/>
    </row>
    <row r="2" spans="1:12" ht="15" customHeight="1" thickBot="1">
      <c r="A2" s="7"/>
      <c r="G2" s="5" t="s">
        <v>37</v>
      </c>
      <c r="L2" s="2"/>
    </row>
    <row r="3" spans="1:12" s="3" customFormat="1" ht="21" customHeight="1" thickTop="1">
      <c r="A3" s="291"/>
      <c r="B3" s="244" t="s">
        <v>288</v>
      </c>
      <c r="C3" s="244"/>
      <c r="D3" s="244"/>
      <c r="E3" s="244" t="s">
        <v>120</v>
      </c>
      <c r="F3" s="244"/>
      <c r="G3" s="246"/>
      <c r="L3" s="6"/>
    </row>
    <row r="4" spans="1:12" s="3" customFormat="1" ht="21" customHeight="1">
      <c r="A4" s="292"/>
      <c r="B4" s="46" t="s">
        <v>63</v>
      </c>
      <c r="C4" s="46" t="s">
        <v>111</v>
      </c>
      <c r="D4" s="46" t="s">
        <v>71</v>
      </c>
      <c r="E4" s="46" t="s">
        <v>63</v>
      </c>
      <c r="F4" s="46" t="s">
        <v>111</v>
      </c>
      <c r="G4" s="47" t="s">
        <v>71</v>
      </c>
      <c r="L4" s="6"/>
    </row>
    <row r="5" spans="1:12" ht="17.100000000000001" customHeight="1">
      <c r="A5" s="26">
        <v>2006</v>
      </c>
      <c r="B5" s="48" t="s">
        <v>33</v>
      </c>
      <c r="C5" s="16">
        <v>38</v>
      </c>
      <c r="D5" s="16">
        <v>38</v>
      </c>
      <c r="E5" s="48" t="s">
        <v>35</v>
      </c>
      <c r="F5" s="16">
        <v>16</v>
      </c>
      <c r="G5" s="16">
        <v>10</v>
      </c>
    </row>
    <row r="6" spans="1:12" ht="17.100000000000001" customHeight="1">
      <c r="A6" s="26">
        <v>2007</v>
      </c>
      <c r="B6" s="48" t="s">
        <v>34</v>
      </c>
      <c r="C6" s="16">
        <v>50</v>
      </c>
      <c r="D6" s="16">
        <v>24</v>
      </c>
      <c r="E6" s="48" t="s">
        <v>36</v>
      </c>
      <c r="F6" s="16">
        <v>25</v>
      </c>
      <c r="G6" s="16">
        <v>8</v>
      </c>
    </row>
    <row r="7" spans="1:12" ht="17.100000000000001" customHeight="1">
      <c r="A7" s="26">
        <v>2008</v>
      </c>
      <c r="B7" s="105">
        <v>221</v>
      </c>
      <c r="C7" s="105">
        <v>91</v>
      </c>
      <c r="D7" s="105">
        <v>130</v>
      </c>
      <c r="E7" s="16">
        <v>57</v>
      </c>
      <c r="F7" s="16">
        <v>37</v>
      </c>
      <c r="G7" s="16">
        <v>20</v>
      </c>
    </row>
    <row r="8" spans="1:12" ht="17.100000000000001" customHeight="1">
      <c r="A8" s="26">
        <v>2009</v>
      </c>
      <c r="B8" s="37">
        <v>290</v>
      </c>
      <c r="C8" s="37">
        <v>113</v>
      </c>
      <c r="D8" s="37">
        <v>177</v>
      </c>
      <c r="E8" s="37">
        <v>57</v>
      </c>
      <c r="F8" s="37">
        <v>33</v>
      </c>
      <c r="G8" s="37">
        <v>24</v>
      </c>
    </row>
    <row r="9" spans="1:12" ht="17.100000000000001" customHeight="1">
      <c r="A9" s="26">
        <v>2010</v>
      </c>
      <c r="B9" s="8">
        <v>256</v>
      </c>
      <c r="C9" s="8">
        <v>126</v>
      </c>
      <c r="D9" s="55">
        <v>130</v>
      </c>
      <c r="E9" s="55">
        <v>65</v>
      </c>
      <c r="F9" s="8">
        <v>41</v>
      </c>
      <c r="G9" s="8">
        <v>24</v>
      </c>
    </row>
    <row r="10" spans="1:12" ht="17.100000000000001" customHeight="1">
      <c r="A10" s="26">
        <v>2011</v>
      </c>
      <c r="B10" s="8">
        <v>227</v>
      </c>
      <c r="C10" s="8">
        <v>117</v>
      </c>
      <c r="D10" s="55">
        <v>110</v>
      </c>
      <c r="E10" s="55">
        <v>49</v>
      </c>
      <c r="F10" s="8">
        <v>26</v>
      </c>
      <c r="G10" s="8">
        <v>23</v>
      </c>
    </row>
    <row r="11" spans="1:12" ht="17.100000000000001" customHeight="1">
      <c r="A11" s="26">
        <v>2012</v>
      </c>
      <c r="B11" s="8">
        <v>282</v>
      </c>
      <c r="C11" s="8">
        <v>134</v>
      </c>
      <c r="D11" s="55">
        <v>148</v>
      </c>
      <c r="E11" s="55">
        <v>67</v>
      </c>
      <c r="F11" s="8">
        <v>47</v>
      </c>
      <c r="G11" s="8">
        <v>20</v>
      </c>
    </row>
    <row r="12" spans="1:12" ht="17.100000000000001" customHeight="1">
      <c r="A12" s="26">
        <v>2013</v>
      </c>
      <c r="B12" s="121">
        <v>329</v>
      </c>
      <c r="C12" s="121">
        <v>180</v>
      </c>
      <c r="D12" s="122">
        <v>149</v>
      </c>
      <c r="E12" s="122">
        <v>60</v>
      </c>
      <c r="F12" s="121">
        <v>37</v>
      </c>
      <c r="G12" s="121">
        <v>23</v>
      </c>
    </row>
    <row r="13" spans="1:12" ht="17.100000000000001" customHeight="1">
      <c r="A13" s="26">
        <v>2014</v>
      </c>
      <c r="B13" s="121">
        <v>453</v>
      </c>
      <c r="C13" s="121">
        <v>224</v>
      </c>
      <c r="D13" s="122">
        <v>229</v>
      </c>
      <c r="E13" s="122">
        <v>69</v>
      </c>
      <c r="F13" s="121">
        <v>39</v>
      </c>
      <c r="G13" s="121">
        <v>30</v>
      </c>
    </row>
    <row r="14" spans="1:12" ht="17.100000000000001" customHeight="1">
      <c r="A14" s="26">
        <v>2015</v>
      </c>
      <c r="B14" s="121">
        <v>547</v>
      </c>
      <c r="C14" s="121">
        <v>257</v>
      </c>
      <c r="D14" s="122">
        <v>290</v>
      </c>
      <c r="E14" s="122">
        <v>52</v>
      </c>
      <c r="F14" s="121">
        <v>37</v>
      </c>
      <c r="G14" s="121">
        <v>15</v>
      </c>
    </row>
  </sheetData>
  <customSheetViews>
    <customSheetView guid="{8B2CB98E-AEFB-40EF-A7BC-C1216A86C213}" scale="130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pane ySplit="4" topLeftCell="A5" activePane="bottomLeft" state="frozen"/>
      <selection pane="bottomLeft" activeCell="I19" sqref="I1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pane ySplit="4" topLeftCell="A5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30">
      <pane ySplit="4" topLeftCell="A5" activePane="bottomLeft" state="frozen"/>
      <selection pane="bottomLeft" activeCell="C15" sqref="C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pane ySplit="4" topLeftCell="A5" activePane="bottomLeft" state="frozen"/>
      <selection pane="bottomLeft" activeCell="B16" sqref="B1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 hiddenRows="1">
      <pane ySplit="4" topLeftCell="A6" activePane="bottomLeft" state="frozen"/>
      <selection pane="bottomLeft" activeCell="G18" sqref="G18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 hiddenRows="1">
      <pane ySplit="4" topLeftCell="A6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>
      <pane ySplit="4" topLeftCell="A5" activePane="bottomLeft" state="frozen"/>
      <selection pane="bottomLeft" activeCell="C15" sqref="C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pane ySplit="4" topLeftCell="A5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pane ySplit="4" topLeftCell="A5" activePane="bottomLeft" state="frozen"/>
      <selection pane="bottomLeft"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3">
    <mergeCell ref="A3:A4"/>
    <mergeCell ref="B3:D3"/>
    <mergeCell ref="E3:G3"/>
  </mergeCells>
  <phoneticPr fontId="19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3"/>
  <dimension ref="A1:L12"/>
  <sheetViews>
    <sheetView zoomScale="130" zoomScaleNormal="130" workbookViewId="0">
      <pane ySplit="4" topLeftCell="A5" activePane="bottomLeft" state="frozen"/>
      <selection pane="bottomLeft" activeCell="G2" sqref="G2"/>
    </sheetView>
  </sheetViews>
  <sheetFormatPr defaultRowHeight="12"/>
  <cols>
    <col min="1" max="1" width="26.28515625" style="2" customWidth="1"/>
    <col min="2" max="5" width="9.85546875" style="2" customWidth="1"/>
    <col min="6" max="6" width="9.85546875" style="4" customWidth="1"/>
    <col min="7" max="7" width="9.85546875" style="2" customWidth="1"/>
    <col min="8" max="10" width="8.710937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14" t="s">
        <v>289</v>
      </c>
      <c r="B1" s="2"/>
      <c r="C1" s="2"/>
      <c r="D1" s="2"/>
      <c r="E1" s="2"/>
      <c r="F1" s="2"/>
      <c r="I1" s="2"/>
      <c r="J1" s="2"/>
    </row>
    <row r="2" spans="1:12" ht="15" customHeight="1" thickBot="1">
      <c r="A2" s="7"/>
      <c r="G2" s="5" t="s">
        <v>37</v>
      </c>
      <c r="L2" s="2"/>
    </row>
    <row r="3" spans="1:12" s="3" customFormat="1" ht="21" customHeight="1" thickTop="1">
      <c r="A3" s="291" t="s">
        <v>109</v>
      </c>
      <c r="B3" s="244" t="s">
        <v>288</v>
      </c>
      <c r="C3" s="244"/>
      <c r="D3" s="244"/>
      <c r="E3" s="244" t="s">
        <v>120</v>
      </c>
      <c r="F3" s="244"/>
      <c r="G3" s="246"/>
      <c r="L3" s="6"/>
    </row>
    <row r="4" spans="1:12" s="3" customFormat="1" ht="21" customHeight="1">
      <c r="A4" s="292"/>
      <c r="B4" s="46" t="s">
        <v>63</v>
      </c>
      <c r="C4" s="46" t="s">
        <v>111</v>
      </c>
      <c r="D4" s="46" t="s">
        <v>71</v>
      </c>
      <c r="E4" s="46" t="s">
        <v>63</v>
      </c>
      <c r="F4" s="46" t="s">
        <v>111</v>
      </c>
      <c r="G4" s="47" t="s">
        <v>71</v>
      </c>
      <c r="L4" s="6"/>
    </row>
    <row r="5" spans="1:12" ht="15" customHeight="1">
      <c r="A5" s="49" t="s">
        <v>73</v>
      </c>
      <c r="B5" s="122">
        <v>547</v>
      </c>
      <c r="C5" s="122">
        <v>257</v>
      </c>
      <c r="D5" s="229">
        <v>290</v>
      </c>
      <c r="E5" s="122">
        <v>52</v>
      </c>
      <c r="F5" s="122">
        <v>37</v>
      </c>
      <c r="G5" s="229">
        <v>15</v>
      </c>
    </row>
    <row r="6" spans="1:12" ht="15" customHeight="1">
      <c r="A6" s="56" t="s">
        <v>112</v>
      </c>
      <c r="B6" s="8">
        <v>18</v>
      </c>
      <c r="C6" s="8">
        <v>7</v>
      </c>
      <c r="D6" s="55">
        <v>11</v>
      </c>
      <c r="E6" s="230">
        <v>3</v>
      </c>
      <c r="F6" s="231">
        <v>2</v>
      </c>
      <c r="G6" s="230">
        <v>1</v>
      </c>
    </row>
    <row r="7" spans="1:12" ht="15" customHeight="1">
      <c r="A7" s="56" t="s">
        <v>134</v>
      </c>
      <c r="B7" s="8">
        <v>58</v>
      </c>
      <c r="C7" s="8">
        <v>44</v>
      </c>
      <c r="D7" s="55">
        <v>14</v>
      </c>
      <c r="E7" s="230">
        <v>13</v>
      </c>
      <c r="F7" s="230">
        <v>11</v>
      </c>
      <c r="G7" s="230">
        <v>2</v>
      </c>
    </row>
    <row r="8" spans="1:12" ht="15" customHeight="1">
      <c r="A8" s="56" t="s">
        <v>135</v>
      </c>
      <c r="B8" s="8">
        <v>133</v>
      </c>
      <c r="C8" s="8">
        <v>51</v>
      </c>
      <c r="D8" s="55">
        <v>82</v>
      </c>
      <c r="E8" s="230">
        <v>4</v>
      </c>
      <c r="F8" s="230">
        <v>1</v>
      </c>
      <c r="G8" s="230">
        <v>3</v>
      </c>
    </row>
    <row r="9" spans="1:12" ht="15" customHeight="1">
      <c r="A9" s="56" t="s">
        <v>136</v>
      </c>
      <c r="B9" s="8">
        <v>18</v>
      </c>
      <c r="C9" s="8">
        <v>6</v>
      </c>
      <c r="D9" s="55">
        <v>12</v>
      </c>
      <c r="E9" s="230">
        <v>1</v>
      </c>
      <c r="F9" s="230">
        <v>1</v>
      </c>
      <c r="G9" s="230" t="s">
        <v>1</v>
      </c>
    </row>
    <row r="10" spans="1:12" ht="15" customHeight="1">
      <c r="A10" s="56" t="s">
        <v>116</v>
      </c>
      <c r="B10" s="8">
        <v>195</v>
      </c>
      <c r="C10" s="8">
        <v>105</v>
      </c>
      <c r="D10" s="55">
        <v>90</v>
      </c>
      <c r="E10" s="230">
        <v>31</v>
      </c>
      <c r="F10" s="230">
        <v>22</v>
      </c>
      <c r="G10" s="230">
        <v>9</v>
      </c>
    </row>
    <row r="11" spans="1:12" ht="15" customHeight="1">
      <c r="A11" s="56" t="s">
        <v>141</v>
      </c>
      <c r="B11" s="8">
        <v>37</v>
      </c>
      <c r="C11" s="8">
        <v>5</v>
      </c>
      <c r="D11" s="55">
        <v>32</v>
      </c>
      <c r="E11" s="230" t="s">
        <v>1</v>
      </c>
      <c r="F11" s="230" t="s">
        <v>1</v>
      </c>
      <c r="G11" s="230" t="s">
        <v>1</v>
      </c>
    </row>
    <row r="12" spans="1:12">
      <c r="A12" s="56" t="s">
        <v>117</v>
      </c>
      <c r="B12" s="8">
        <v>88</v>
      </c>
      <c r="C12" s="8">
        <v>39</v>
      </c>
      <c r="D12" s="8">
        <v>49</v>
      </c>
      <c r="E12" s="8" t="s">
        <v>1</v>
      </c>
      <c r="F12" s="55" t="s">
        <v>1</v>
      </c>
      <c r="G12" s="8" t="s">
        <v>1</v>
      </c>
    </row>
  </sheetData>
  <customSheetViews>
    <customSheetView guid="{8B2CB98E-AEFB-40EF-A7BC-C1216A86C213}" scale="130">
      <pane ySplit="4" topLeftCell="A5" activePane="bottomLeft" state="frozen"/>
      <selection pane="bottomLeft"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4" topLeftCell="A5" activePane="bottomLeft" state="frozen"/>
      <selection pane="bottomLeft"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pane ySplit="4" topLeftCell="A5" activePane="bottomLeft" state="frozen"/>
      <selection pane="bottomLeft" activeCell="N21" sqref="N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pane ySplit="4" topLeftCell="A5" activePane="bottomLeft" state="frozen"/>
      <selection pane="bottomLeft" activeCell="D10" sqref="D10:D1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4" topLeftCell="A5" activePane="bottomLeft" state="frozen"/>
      <selection pane="bottomLeft" activeCell="D16" sqref="D1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pane ySplit="4" topLeftCell="A5" activePane="bottomLeft" state="frozen"/>
      <selection pane="bottomLeft" activeCell="D10" sqref="D10:D11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pane ySplit="4" topLeftCell="A5" activePane="bottomLeft" state="frozen"/>
      <selection pane="bottomLeft"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pane ySplit="4" topLeftCell="A5" activePane="bottomLeft" state="frozen"/>
      <selection pane="bottomLeft" activeCell="I29" sqref="I29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3">
    <mergeCell ref="A3:A4"/>
    <mergeCell ref="B3:D3"/>
    <mergeCell ref="E3:G3"/>
  </mergeCells>
  <phoneticPr fontId="19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4"/>
  <dimension ref="A1:L15"/>
  <sheetViews>
    <sheetView zoomScale="130" zoomScaleNormal="130" workbookViewId="0">
      <pane ySplit="3" topLeftCell="A4" activePane="bottomLeft" state="frozen"/>
      <selection pane="bottomLeft" activeCell="E2" sqref="E2"/>
    </sheetView>
  </sheetViews>
  <sheetFormatPr defaultRowHeight="12"/>
  <cols>
    <col min="1" max="1" width="12" style="2" customWidth="1"/>
    <col min="2" max="2" width="10.85546875" style="2" customWidth="1"/>
    <col min="3" max="4" width="13.140625" style="2" customWidth="1"/>
    <col min="5" max="5" width="10.85546875" style="2" customWidth="1"/>
    <col min="6" max="6" width="10.85546875" style="4" customWidth="1"/>
    <col min="7" max="7" width="15.42578125" style="2" customWidth="1"/>
    <col min="8" max="10" width="8.710937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14" t="s">
        <v>254</v>
      </c>
      <c r="B1" s="2"/>
      <c r="C1" s="2"/>
      <c r="D1" s="2"/>
      <c r="E1" s="2"/>
      <c r="F1" s="2"/>
      <c r="I1" s="2"/>
      <c r="J1" s="2"/>
    </row>
    <row r="2" spans="1:12" ht="15" customHeight="1" thickBot="1">
      <c r="A2" s="7"/>
      <c r="E2" s="5" t="s">
        <v>37</v>
      </c>
      <c r="F2" s="5"/>
      <c r="L2" s="2"/>
    </row>
    <row r="3" spans="1:12" ht="53.25" customHeight="1" thickTop="1">
      <c r="A3" s="33"/>
      <c r="B3" s="29" t="s">
        <v>98</v>
      </c>
      <c r="C3" s="29" t="s">
        <v>118</v>
      </c>
      <c r="D3" s="29" t="s">
        <v>119</v>
      </c>
      <c r="E3" s="31" t="s">
        <v>97</v>
      </c>
      <c r="F3" s="45"/>
      <c r="G3" s="45"/>
    </row>
    <row r="4" spans="1:12" ht="15" customHeight="1">
      <c r="A4" s="17" t="s">
        <v>9</v>
      </c>
      <c r="B4" s="10">
        <v>2603</v>
      </c>
      <c r="C4" s="10">
        <v>2372</v>
      </c>
      <c r="D4" s="10">
        <v>203</v>
      </c>
      <c r="E4" s="10">
        <v>28</v>
      </c>
      <c r="F4" s="13"/>
      <c r="G4" s="13"/>
      <c r="H4" s="10"/>
      <c r="I4" s="10"/>
      <c r="J4" s="9"/>
      <c r="K4" s="10"/>
      <c r="L4" s="2"/>
    </row>
    <row r="5" spans="1:12" ht="15" customHeight="1">
      <c r="A5" s="17" t="s">
        <v>10</v>
      </c>
      <c r="B5" s="10">
        <v>2607</v>
      </c>
      <c r="C5" s="10">
        <v>2213</v>
      </c>
      <c r="D5" s="10">
        <v>367</v>
      </c>
      <c r="E5" s="10">
        <v>27</v>
      </c>
      <c r="F5" s="13"/>
      <c r="G5" s="13"/>
      <c r="H5" s="10"/>
      <c r="I5" s="10"/>
      <c r="J5" s="9"/>
      <c r="K5" s="10"/>
      <c r="L5" s="2"/>
    </row>
    <row r="6" spans="1:12" ht="15" customHeight="1">
      <c r="A6" s="17" t="s">
        <v>11</v>
      </c>
      <c r="B6" s="10">
        <v>2614</v>
      </c>
      <c r="C6" s="10">
        <v>2120</v>
      </c>
      <c r="D6" s="10">
        <v>466</v>
      </c>
      <c r="E6" s="10">
        <v>28</v>
      </c>
      <c r="F6" s="13"/>
      <c r="G6" s="13"/>
      <c r="H6" s="10"/>
      <c r="I6" s="10"/>
      <c r="J6" s="9"/>
      <c r="K6" s="10"/>
      <c r="L6" s="2"/>
    </row>
    <row r="7" spans="1:12" ht="15" customHeight="1">
      <c r="A7" s="17" t="s">
        <v>12</v>
      </c>
      <c r="B7" s="10">
        <v>2456</v>
      </c>
      <c r="C7" s="10">
        <v>1904</v>
      </c>
      <c r="D7" s="10">
        <v>528</v>
      </c>
      <c r="E7" s="10">
        <v>24</v>
      </c>
      <c r="F7" s="13"/>
      <c r="G7" s="13"/>
      <c r="H7" s="10"/>
      <c r="I7" s="10"/>
      <c r="J7" s="9"/>
      <c r="K7" s="10"/>
      <c r="L7" s="2"/>
    </row>
    <row r="8" spans="1:12" ht="15" customHeight="1">
      <c r="A8" s="17" t="s">
        <v>133</v>
      </c>
      <c r="B8" s="10">
        <v>2617</v>
      </c>
      <c r="C8" s="10">
        <v>1909</v>
      </c>
      <c r="D8" s="10">
        <v>684</v>
      </c>
      <c r="E8" s="10">
        <v>24</v>
      </c>
      <c r="F8" s="13"/>
      <c r="G8" s="13"/>
      <c r="H8" s="10"/>
      <c r="I8" s="10"/>
      <c r="J8" s="9"/>
      <c r="K8" s="10"/>
      <c r="L8" s="2"/>
    </row>
    <row r="9" spans="1:12" ht="15" customHeight="1">
      <c r="A9" s="17" t="s">
        <v>139</v>
      </c>
      <c r="B9" s="78">
        <v>2724</v>
      </c>
      <c r="C9" s="78">
        <v>2123</v>
      </c>
      <c r="D9" s="78">
        <v>578</v>
      </c>
      <c r="E9" s="78">
        <v>23</v>
      </c>
      <c r="F9" s="13"/>
      <c r="G9" s="13"/>
      <c r="H9" s="10"/>
      <c r="I9" s="10"/>
      <c r="J9" s="9"/>
      <c r="K9" s="10"/>
      <c r="L9" s="2"/>
    </row>
    <row r="10" spans="1:12" ht="15" customHeight="1">
      <c r="A10" s="113" t="s">
        <v>156</v>
      </c>
      <c r="B10" s="78">
        <v>2789</v>
      </c>
      <c r="C10" s="78">
        <v>2070</v>
      </c>
      <c r="D10" s="78">
        <v>695</v>
      </c>
      <c r="E10" s="66">
        <v>24</v>
      </c>
      <c r="F10" s="13"/>
      <c r="G10" s="13"/>
      <c r="H10" s="10"/>
      <c r="I10" s="10"/>
      <c r="J10" s="9"/>
      <c r="K10" s="10"/>
      <c r="L10" s="2"/>
    </row>
    <row r="11" spans="1:12" ht="15" customHeight="1">
      <c r="A11" s="113" t="s">
        <v>162</v>
      </c>
      <c r="B11" s="147">
        <v>2802</v>
      </c>
      <c r="C11" s="147">
        <v>2074</v>
      </c>
      <c r="D11" s="147">
        <v>705</v>
      </c>
      <c r="E11" s="147">
        <v>23</v>
      </c>
      <c r="F11" s="13"/>
      <c r="G11" s="13"/>
      <c r="H11" s="10"/>
      <c r="I11" s="10"/>
      <c r="J11" s="9"/>
      <c r="K11" s="10"/>
      <c r="L11" s="2"/>
    </row>
    <row r="12" spans="1:12" ht="15" customHeight="1">
      <c r="A12" s="195" t="s">
        <v>252</v>
      </c>
      <c r="B12" s="147">
        <v>2821</v>
      </c>
      <c r="C12" s="147">
        <v>2100</v>
      </c>
      <c r="D12" s="147">
        <v>721</v>
      </c>
      <c r="E12" s="147" t="s">
        <v>1</v>
      </c>
      <c r="F12" s="13"/>
      <c r="G12" s="13"/>
      <c r="H12" s="10"/>
      <c r="I12" s="10"/>
      <c r="J12" s="9"/>
      <c r="K12" s="10"/>
      <c r="L12" s="2"/>
    </row>
    <row r="13" spans="1:12" ht="15" customHeight="1">
      <c r="A13" s="195" t="s">
        <v>257</v>
      </c>
      <c r="B13" s="238">
        <v>2833</v>
      </c>
      <c r="C13" s="238">
        <v>2078</v>
      </c>
      <c r="D13" s="238">
        <v>755</v>
      </c>
      <c r="E13" s="239" t="s">
        <v>1</v>
      </c>
      <c r="F13" s="13"/>
      <c r="G13" s="13"/>
      <c r="H13" s="10"/>
      <c r="I13" s="10"/>
      <c r="J13" s="9"/>
      <c r="K13" s="10"/>
      <c r="L13" s="2"/>
    </row>
    <row r="15" spans="1:12" ht="51.75" customHeight="1">
      <c r="A15" s="282" t="s">
        <v>228</v>
      </c>
      <c r="B15" s="282"/>
      <c r="C15" s="282"/>
      <c r="D15" s="282"/>
      <c r="E15" s="282"/>
      <c r="F15" s="197"/>
      <c r="G15" s="197"/>
      <c r="H15" s="197"/>
      <c r="I15" s="197"/>
    </row>
  </sheetData>
  <customSheetViews>
    <customSheetView guid="{8B2CB98E-AEFB-40EF-A7BC-C1216A86C213}" scale="130">
      <pane ySplit="3" topLeftCell="A4" activePane="bottomLeft" state="frozen"/>
      <selection pane="bottomLeft" activeCell="F17" sqref="F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3" topLeftCell="A4" activePane="bottomLeft" state="frozen"/>
      <selection pane="bottomLeft" activeCell="F17" sqref="F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pane ySplit="3" topLeftCell="A4" activePane="bottomLeft" state="frozen"/>
      <selection pane="bottomLeft" activeCell="B13" sqref="A13:IV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pane ySplit="3" topLeftCell="A4" activePane="bottomLeft" state="frozen"/>
      <selection pane="bottomLeft"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130">
      <pane ySplit="3" topLeftCell="A4" activePane="bottomLeft" state="frozen"/>
      <selection pane="bottomLeft" activeCell="F17" sqref="F17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pane ySplit="3" topLeftCell="A4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>
      <pane ySplit="3" topLeftCell="A4" activePane="bottomLeft" state="frozen"/>
      <selection pane="bottomLeft" activeCell="F17" sqref="F17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pane ySplit="3" topLeftCell="A4" activePane="bottomLeft" state="frozen"/>
      <selection pane="bottomLeft"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pane ySplit="3" topLeftCell="A4" activePane="bottomLeft" state="frozen"/>
      <selection pane="bottomLeft" activeCell="F17" sqref="F17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pane ySplit="3" topLeftCell="A4" activePane="bottomLeft" state="frozen"/>
      <selection pane="bottomLeft" activeCell="F17" sqref="F17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1">
    <mergeCell ref="A15:E15"/>
  </mergeCells>
  <phoneticPr fontId="19" type="noConversion"/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5"/>
  <dimension ref="A1:P15"/>
  <sheetViews>
    <sheetView zoomScale="130" zoomScaleNormal="90" workbookViewId="0">
      <selection activeCell="A16" sqref="A16"/>
    </sheetView>
  </sheetViews>
  <sheetFormatPr defaultRowHeight="12"/>
  <cols>
    <col min="1" max="1" width="9" style="2" customWidth="1"/>
    <col min="2" max="3" width="9.140625" style="2" customWidth="1"/>
    <col min="4" max="6" width="8.28515625" style="2" customWidth="1"/>
    <col min="7" max="7" width="8.28515625" style="4" customWidth="1"/>
    <col min="8" max="11" width="8.28515625" style="2" customWidth="1"/>
    <col min="12" max="12" width="8.28515625" style="4" customWidth="1"/>
    <col min="13" max="15" width="8.28515625" style="2" customWidth="1"/>
    <col min="16" max="16384" width="9.140625" style="2"/>
  </cols>
  <sheetData>
    <row r="1" spans="1:16" s="3" customFormat="1">
      <c r="A1" s="14" t="s">
        <v>253</v>
      </c>
      <c r="B1" s="2"/>
      <c r="C1" s="2"/>
      <c r="D1" s="2"/>
      <c r="E1" s="2"/>
      <c r="F1" s="2"/>
      <c r="G1" s="2"/>
      <c r="H1" s="2"/>
      <c r="I1" s="2"/>
      <c r="J1" s="2"/>
    </row>
    <row r="2" spans="1:16" ht="15" customHeight="1" thickBot="1">
      <c r="A2" s="7"/>
      <c r="G2" s="2"/>
      <c r="L2" s="2"/>
      <c r="N2" s="5" t="s">
        <v>37</v>
      </c>
    </row>
    <row r="3" spans="1:16" s="18" customFormat="1" ht="21" customHeight="1" thickTop="1">
      <c r="A3" s="258"/>
      <c r="B3" s="245" t="s">
        <v>60</v>
      </c>
      <c r="C3" s="245" t="s">
        <v>121</v>
      </c>
      <c r="D3" s="245"/>
      <c r="E3" s="245"/>
      <c r="F3" s="294" t="s">
        <v>122</v>
      </c>
      <c r="G3" s="294"/>
      <c r="H3" s="294"/>
      <c r="I3" s="294"/>
      <c r="J3" s="294"/>
      <c r="K3" s="294"/>
      <c r="L3" s="294"/>
      <c r="M3" s="294"/>
      <c r="N3" s="295"/>
    </row>
    <row r="4" spans="1:16" s="18" customFormat="1" ht="21" customHeight="1">
      <c r="A4" s="293"/>
      <c r="B4" s="247"/>
      <c r="C4" s="247" t="s">
        <v>64</v>
      </c>
      <c r="D4" s="247" t="s">
        <v>111</v>
      </c>
      <c r="E4" s="247" t="s">
        <v>71</v>
      </c>
      <c r="F4" s="247" t="s">
        <v>123</v>
      </c>
      <c r="G4" s="247"/>
      <c r="H4" s="247"/>
      <c r="I4" s="247" t="s">
        <v>124</v>
      </c>
      <c r="J4" s="247"/>
      <c r="K4" s="247"/>
      <c r="L4" s="296" t="s">
        <v>125</v>
      </c>
      <c r="M4" s="296"/>
      <c r="N4" s="297"/>
    </row>
    <row r="5" spans="1:16" s="18" customFormat="1" ht="21" customHeight="1">
      <c r="A5" s="293"/>
      <c r="B5" s="247"/>
      <c r="C5" s="247"/>
      <c r="D5" s="247"/>
      <c r="E5" s="247"/>
      <c r="F5" s="39" t="s">
        <v>63</v>
      </c>
      <c r="G5" s="39" t="s">
        <v>111</v>
      </c>
      <c r="H5" s="39" t="s">
        <v>71</v>
      </c>
      <c r="I5" s="39" t="s">
        <v>63</v>
      </c>
      <c r="J5" s="39" t="s">
        <v>111</v>
      </c>
      <c r="K5" s="39" t="s">
        <v>71</v>
      </c>
      <c r="L5" s="39" t="s">
        <v>63</v>
      </c>
      <c r="M5" s="39" t="s">
        <v>111</v>
      </c>
      <c r="N5" s="50" t="s">
        <v>71</v>
      </c>
    </row>
    <row r="6" spans="1:16" ht="18" customHeight="1">
      <c r="A6" s="40">
        <v>2006</v>
      </c>
      <c r="B6" s="9">
        <v>12</v>
      </c>
      <c r="C6" s="9">
        <v>2564</v>
      </c>
      <c r="D6" s="9">
        <v>1292</v>
      </c>
      <c r="E6" s="9">
        <v>1272</v>
      </c>
      <c r="F6" s="9">
        <v>7</v>
      </c>
      <c r="G6" s="9">
        <v>5</v>
      </c>
      <c r="H6" s="9">
        <v>2</v>
      </c>
      <c r="I6" s="9">
        <v>330</v>
      </c>
      <c r="J6" s="9">
        <v>230</v>
      </c>
      <c r="K6" s="9">
        <v>100</v>
      </c>
      <c r="L6" s="9">
        <v>2227</v>
      </c>
      <c r="M6" s="9">
        <v>1057</v>
      </c>
      <c r="N6" s="9">
        <v>1170</v>
      </c>
      <c r="O6" s="9"/>
      <c r="P6" s="10"/>
    </row>
    <row r="7" spans="1:16" ht="18" customHeight="1">
      <c r="A7" s="40">
        <v>2007</v>
      </c>
      <c r="B7" s="9">
        <v>12</v>
      </c>
      <c r="C7" s="9">
        <v>2713</v>
      </c>
      <c r="D7" s="9">
        <v>1248</v>
      </c>
      <c r="E7" s="9">
        <v>1465</v>
      </c>
      <c r="F7" s="9">
        <v>11</v>
      </c>
      <c r="G7" s="9">
        <v>9</v>
      </c>
      <c r="H7" s="9">
        <v>2</v>
      </c>
      <c r="I7" s="9">
        <v>339</v>
      </c>
      <c r="J7" s="9">
        <v>214</v>
      </c>
      <c r="K7" s="9">
        <v>125</v>
      </c>
      <c r="L7" s="9">
        <v>2363</v>
      </c>
      <c r="M7" s="9">
        <v>1025</v>
      </c>
      <c r="N7" s="9">
        <v>1338</v>
      </c>
      <c r="O7" s="9"/>
      <c r="P7" s="10"/>
    </row>
    <row r="8" spans="1:16" ht="18" customHeight="1">
      <c r="A8" s="40">
        <v>2008</v>
      </c>
      <c r="B8" s="9">
        <v>13</v>
      </c>
      <c r="C8" s="9">
        <v>2887</v>
      </c>
      <c r="D8" s="9">
        <v>1359</v>
      </c>
      <c r="E8" s="9">
        <v>1528</v>
      </c>
      <c r="F8" s="9">
        <v>22</v>
      </c>
      <c r="G8" s="9">
        <v>19</v>
      </c>
      <c r="H8" s="9">
        <v>3</v>
      </c>
      <c r="I8" s="9">
        <v>433</v>
      </c>
      <c r="J8" s="9">
        <v>256</v>
      </c>
      <c r="K8" s="9">
        <v>177</v>
      </c>
      <c r="L8" s="9">
        <v>2432</v>
      </c>
      <c r="M8" s="9">
        <v>1084</v>
      </c>
      <c r="N8" s="9">
        <v>1348</v>
      </c>
      <c r="O8" s="9"/>
      <c r="P8" s="10"/>
    </row>
    <row r="9" spans="1:16" ht="18" customHeight="1">
      <c r="A9" s="60">
        <v>2009</v>
      </c>
      <c r="B9" s="61">
        <v>13</v>
      </c>
      <c r="C9" s="61">
        <v>2905</v>
      </c>
      <c r="D9" s="61">
        <v>1323</v>
      </c>
      <c r="E9" s="61">
        <v>1582</v>
      </c>
      <c r="F9" s="61">
        <v>14</v>
      </c>
      <c r="G9" s="61">
        <v>11</v>
      </c>
      <c r="H9" s="61">
        <v>3</v>
      </c>
      <c r="I9" s="61">
        <v>512</v>
      </c>
      <c r="J9" s="61">
        <v>310</v>
      </c>
      <c r="K9" s="61">
        <v>202</v>
      </c>
      <c r="L9" s="61">
        <v>2379</v>
      </c>
      <c r="M9" s="61">
        <v>1002</v>
      </c>
      <c r="N9" s="61">
        <v>1377</v>
      </c>
      <c r="O9" s="9"/>
      <c r="P9" s="10"/>
    </row>
    <row r="10" spans="1:16" s="62" customFormat="1" ht="18" customHeight="1">
      <c r="A10" s="40">
        <v>2010</v>
      </c>
      <c r="B10" s="9">
        <v>13</v>
      </c>
      <c r="C10" s="9">
        <v>3055</v>
      </c>
      <c r="D10" s="9">
        <v>1472</v>
      </c>
      <c r="E10" s="9">
        <v>1583</v>
      </c>
      <c r="F10" s="9">
        <v>9</v>
      </c>
      <c r="G10" s="9">
        <v>7</v>
      </c>
      <c r="H10" s="9">
        <v>2</v>
      </c>
      <c r="I10" s="9">
        <v>574</v>
      </c>
      <c r="J10" s="9">
        <v>347</v>
      </c>
      <c r="K10" s="9">
        <v>227</v>
      </c>
      <c r="L10" s="9">
        <v>2472</v>
      </c>
      <c r="M10" s="9">
        <v>1118</v>
      </c>
      <c r="N10" s="9">
        <v>1354</v>
      </c>
      <c r="O10" s="61"/>
      <c r="P10" s="58"/>
    </row>
    <row r="11" spans="1:16" ht="18" customHeight="1">
      <c r="A11" s="118">
        <v>2011</v>
      </c>
      <c r="B11" s="65">
        <v>13</v>
      </c>
      <c r="C11" s="106">
        <v>3116</v>
      </c>
      <c r="D11" s="106">
        <v>1477</v>
      </c>
      <c r="E11" s="106">
        <v>1639</v>
      </c>
      <c r="F11" s="106">
        <v>10</v>
      </c>
      <c r="G11" s="106">
        <v>8</v>
      </c>
      <c r="H11" s="106">
        <v>2</v>
      </c>
      <c r="I11" s="106">
        <v>531</v>
      </c>
      <c r="J11" s="106">
        <v>303</v>
      </c>
      <c r="K11" s="106">
        <v>228</v>
      </c>
      <c r="L11" s="106">
        <v>2575</v>
      </c>
      <c r="M11" s="106">
        <v>1166</v>
      </c>
      <c r="N11" s="107">
        <v>1409</v>
      </c>
      <c r="O11" s="9"/>
      <c r="P11" s="10"/>
    </row>
    <row r="12" spans="1:16" ht="18" customHeight="1">
      <c r="A12" s="40">
        <v>2012</v>
      </c>
      <c r="B12" s="65">
        <v>13</v>
      </c>
      <c r="C12" s="106">
        <v>3252</v>
      </c>
      <c r="D12" s="106">
        <v>1484</v>
      </c>
      <c r="E12" s="106">
        <v>1768</v>
      </c>
      <c r="F12" s="115">
        <v>10</v>
      </c>
      <c r="G12" s="115">
        <v>8</v>
      </c>
      <c r="H12" s="115">
        <v>2</v>
      </c>
      <c r="I12" s="106">
        <v>543</v>
      </c>
      <c r="J12" s="106">
        <v>300</v>
      </c>
      <c r="K12" s="106">
        <v>243</v>
      </c>
      <c r="L12" s="115">
        <v>2699</v>
      </c>
      <c r="M12" s="116">
        <v>1176</v>
      </c>
      <c r="N12" s="116">
        <v>1523</v>
      </c>
      <c r="O12" s="65"/>
      <c r="P12" s="78"/>
    </row>
    <row r="13" spans="1:16" ht="18" customHeight="1">
      <c r="A13" s="40">
        <v>2013</v>
      </c>
      <c r="B13" s="65">
        <v>12</v>
      </c>
      <c r="C13" s="106">
        <v>3291</v>
      </c>
      <c r="D13" s="106">
        <v>1470</v>
      </c>
      <c r="E13" s="106">
        <v>1821</v>
      </c>
      <c r="F13" s="106" t="s">
        <v>1</v>
      </c>
      <c r="G13" s="106" t="s">
        <v>1</v>
      </c>
      <c r="H13" s="106" t="s">
        <v>1</v>
      </c>
      <c r="I13" s="106">
        <v>531</v>
      </c>
      <c r="J13" s="106">
        <v>272</v>
      </c>
      <c r="K13" s="106">
        <v>259</v>
      </c>
      <c r="L13" s="115">
        <v>2760</v>
      </c>
      <c r="M13" s="116">
        <v>1198</v>
      </c>
      <c r="N13" s="116">
        <v>1562</v>
      </c>
      <c r="O13" s="9"/>
      <c r="P13" s="10"/>
    </row>
    <row r="14" spans="1:16" ht="18" customHeight="1">
      <c r="A14" s="40">
        <v>2014</v>
      </c>
      <c r="B14" s="65">
        <v>13</v>
      </c>
      <c r="C14" s="106">
        <v>3342</v>
      </c>
      <c r="D14" s="106">
        <v>1456</v>
      </c>
      <c r="E14" s="106">
        <v>1886</v>
      </c>
      <c r="F14" s="106">
        <v>12</v>
      </c>
      <c r="G14" s="106">
        <v>9</v>
      </c>
      <c r="H14" s="106">
        <v>3</v>
      </c>
      <c r="I14" s="106">
        <v>572</v>
      </c>
      <c r="J14" s="106">
        <v>292</v>
      </c>
      <c r="K14" s="106">
        <v>280</v>
      </c>
      <c r="L14" s="115">
        <v>2758</v>
      </c>
      <c r="M14" s="116">
        <v>1155</v>
      </c>
      <c r="N14" s="116">
        <v>1603</v>
      </c>
      <c r="O14" s="9"/>
      <c r="P14" s="10"/>
    </row>
    <row r="15" spans="1:16" ht="18" customHeight="1">
      <c r="A15" s="40">
        <v>2015</v>
      </c>
      <c r="B15" s="65">
        <v>13</v>
      </c>
      <c r="C15" s="106">
        <v>3223</v>
      </c>
      <c r="D15" s="106">
        <v>1374</v>
      </c>
      <c r="E15" s="106">
        <v>1849</v>
      </c>
      <c r="F15" s="106" t="s">
        <v>1</v>
      </c>
      <c r="G15" s="106" t="s">
        <v>1</v>
      </c>
      <c r="H15" s="106" t="s">
        <v>1</v>
      </c>
      <c r="I15" s="106">
        <v>613</v>
      </c>
      <c r="J15" s="106">
        <v>298</v>
      </c>
      <c r="K15" s="106">
        <v>315</v>
      </c>
      <c r="L15" s="115">
        <v>2610</v>
      </c>
      <c r="M15" s="116">
        <v>1076</v>
      </c>
      <c r="N15" s="116">
        <v>1534</v>
      </c>
      <c r="O15" s="9"/>
      <c r="P15" s="10"/>
    </row>
  </sheetData>
  <customSheetViews>
    <customSheetView guid="{8B2CB98E-AEFB-40EF-A7BC-C1216A86C213}" scale="130">
      <selection activeCell="B15" sqref="B15:N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selection activeCell="B18" sqref="B1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90">
      <selection activeCell="B15" sqref="B15:N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 hiddenRows="1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 hiddenRows="1">
      <selection activeCell="B18" sqref="B1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90">
      <selection activeCell="B15" sqref="B15:N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selection activeCell="B18" sqref="B18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10">
    <mergeCell ref="A3:A5"/>
    <mergeCell ref="B3:B5"/>
    <mergeCell ref="C4:C5"/>
    <mergeCell ref="D4:D5"/>
    <mergeCell ref="F3:N3"/>
    <mergeCell ref="F4:H4"/>
    <mergeCell ref="I4:K4"/>
    <mergeCell ref="L4:N4"/>
    <mergeCell ref="E4:E5"/>
    <mergeCell ref="C3:E3"/>
  </mergeCells>
  <phoneticPr fontId="19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M26"/>
  <sheetViews>
    <sheetView zoomScaleNormal="100" workbookViewId="0">
      <pane ySplit="5" topLeftCell="A6" activePane="bottomLeft" state="frozen"/>
      <selection pane="bottomLeft" activeCell="H35" sqref="H35"/>
    </sheetView>
  </sheetViews>
  <sheetFormatPr defaultRowHeight="12"/>
  <cols>
    <col min="1" max="1" width="12" style="2" customWidth="1"/>
    <col min="2" max="4" width="9" style="2" customWidth="1"/>
    <col min="5" max="5" width="8.7109375" style="2" customWidth="1"/>
    <col min="6" max="6" width="8.7109375" style="4" customWidth="1"/>
    <col min="7" max="10" width="8.710937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3" s="3" customFormat="1">
      <c r="A1" s="14" t="s">
        <v>221</v>
      </c>
      <c r="B1" s="2"/>
      <c r="C1" s="2"/>
      <c r="D1" s="2"/>
      <c r="E1" s="2"/>
      <c r="F1" s="2"/>
      <c r="G1" s="2"/>
      <c r="H1" s="2"/>
      <c r="I1" s="2"/>
      <c r="J1" s="2"/>
      <c r="M1" s="5"/>
    </row>
    <row r="2" spans="1:13" ht="15" customHeight="1" thickBot="1">
      <c r="A2" s="7"/>
      <c r="F2" s="2"/>
      <c r="L2" s="2"/>
      <c r="M2" s="5" t="s">
        <v>37</v>
      </c>
    </row>
    <row r="3" spans="1:13" s="22" customFormat="1" ht="24.75" customHeight="1" thickTop="1">
      <c r="A3" s="248"/>
      <c r="B3" s="245" t="s">
        <v>57</v>
      </c>
      <c r="C3" s="245"/>
      <c r="D3" s="245"/>
      <c r="E3" s="245" t="s">
        <v>58</v>
      </c>
      <c r="F3" s="245"/>
      <c r="G3" s="245"/>
      <c r="H3" s="245"/>
      <c r="I3" s="245"/>
      <c r="J3" s="245"/>
      <c r="K3" s="245" t="s">
        <v>53</v>
      </c>
      <c r="L3" s="245"/>
      <c r="M3" s="251"/>
    </row>
    <row r="4" spans="1:13" s="22" customFormat="1" ht="24.75" customHeight="1">
      <c r="A4" s="249"/>
      <c r="B4" s="247"/>
      <c r="C4" s="247"/>
      <c r="D4" s="247"/>
      <c r="E4" s="247" t="s">
        <v>54</v>
      </c>
      <c r="F4" s="247"/>
      <c r="G4" s="247"/>
      <c r="H4" s="247" t="s">
        <v>59</v>
      </c>
      <c r="I4" s="247"/>
      <c r="J4" s="247"/>
      <c r="K4" s="247"/>
      <c r="L4" s="247"/>
      <c r="M4" s="252"/>
    </row>
    <row r="5" spans="1:13" s="22" customFormat="1" ht="24.75" customHeight="1">
      <c r="A5" s="250"/>
      <c r="B5" s="30" t="s">
        <v>54</v>
      </c>
      <c r="C5" s="30" t="s">
        <v>55</v>
      </c>
      <c r="D5" s="30" t="s">
        <v>56</v>
      </c>
      <c r="E5" s="30" t="s">
        <v>54</v>
      </c>
      <c r="F5" s="30" t="s">
        <v>55</v>
      </c>
      <c r="G5" s="30" t="s">
        <v>56</v>
      </c>
      <c r="H5" s="30" t="s">
        <v>54</v>
      </c>
      <c r="I5" s="30" t="s">
        <v>55</v>
      </c>
      <c r="J5" s="30" t="s">
        <v>56</v>
      </c>
      <c r="K5" s="30" t="s">
        <v>54</v>
      </c>
      <c r="L5" s="30" t="s">
        <v>55</v>
      </c>
      <c r="M5" s="32" t="s">
        <v>56</v>
      </c>
    </row>
    <row r="6" spans="1:13" ht="15" customHeight="1">
      <c r="A6" s="19" t="s">
        <v>2</v>
      </c>
      <c r="B6" s="65">
        <v>16648</v>
      </c>
      <c r="C6" s="65">
        <v>8426</v>
      </c>
      <c r="D6" s="65">
        <v>8222</v>
      </c>
      <c r="E6" s="65">
        <v>12741</v>
      </c>
      <c r="F6" s="65" t="s">
        <v>0</v>
      </c>
      <c r="G6" s="65" t="s">
        <v>0</v>
      </c>
      <c r="H6" s="65" t="s">
        <v>0</v>
      </c>
      <c r="I6" s="65" t="s">
        <v>0</v>
      </c>
      <c r="J6" s="65" t="s">
        <v>0</v>
      </c>
      <c r="K6" s="65" t="s">
        <v>0</v>
      </c>
      <c r="L6" s="2" t="s">
        <v>0</v>
      </c>
      <c r="M6" s="2" t="s">
        <v>0</v>
      </c>
    </row>
    <row r="7" spans="1:13" ht="15" customHeight="1">
      <c r="A7" s="17" t="s">
        <v>3</v>
      </c>
      <c r="B7" s="65">
        <v>16474</v>
      </c>
      <c r="C7" s="65">
        <v>8350</v>
      </c>
      <c r="D7" s="65">
        <v>8124</v>
      </c>
      <c r="E7" s="65">
        <v>12930</v>
      </c>
      <c r="F7" s="65" t="s">
        <v>0</v>
      </c>
      <c r="G7" s="65" t="s">
        <v>0</v>
      </c>
      <c r="H7" s="65" t="s">
        <v>0</v>
      </c>
      <c r="I7" s="65" t="s">
        <v>0</v>
      </c>
      <c r="J7" s="65" t="s">
        <v>0</v>
      </c>
      <c r="K7" s="65">
        <v>672</v>
      </c>
      <c r="L7" s="2">
        <v>277</v>
      </c>
      <c r="M7" s="2">
        <v>395</v>
      </c>
    </row>
    <row r="8" spans="1:13" ht="15" customHeight="1">
      <c r="A8" s="17" t="s">
        <v>4</v>
      </c>
      <c r="B8" s="65">
        <v>16818</v>
      </c>
      <c r="C8" s="65">
        <v>8557</v>
      </c>
      <c r="D8" s="65">
        <v>8261</v>
      </c>
      <c r="E8" s="65">
        <v>13578</v>
      </c>
      <c r="F8" s="65" t="s">
        <v>0</v>
      </c>
      <c r="G8" s="65" t="s">
        <v>0</v>
      </c>
      <c r="H8" s="65" t="s">
        <v>0</v>
      </c>
      <c r="I8" s="65" t="s">
        <v>0</v>
      </c>
      <c r="J8" s="78" t="s">
        <v>0</v>
      </c>
      <c r="K8" s="78">
        <v>706</v>
      </c>
      <c r="L8" s="2">
        <v>270</v>
      </c>
      <c r="M8" s="2">
        <v>436</v>
      </c>
    </row>
    <row r="9" spans="1:13" ht="15" customHeight="1">
      <c r="A9" s="17" t="s">
        <v>13</v>
      </c>
      <c r="B9" s="65">
        <v>15783</v>
      </c>
      <c r="C9" s="65">
        <v>7987</v>
      </c>
      <c r="D9" s="65">
        <v>7796</v>
      </c>
      <c r="E9" s="65">
        <v>14172</v>
      </c>
      <c r="F9" s="65" t="s">
        <v>0</v>
      </c>
      <c r="G9" s="65" t="s">
        <v>0</v>
      </c>
      <c r="H9" s="65" t="s">
        <v>0</v>
      </c>
      <c r="I9" s="65" t="s">
        <v>0</v>
      </c>
      <c r="J9" s="78" t="s">
        <v>0</v>
      </c>
      <c r="K9" s="78">
        <v>885</v>
      </c>
      <c r="L9" s="2">
        <v>370</v>
      </c>
      <c r="M9" s="2">
        <v>515</v>
      </c>
    </row>
    <row r="10" spans="1:13" ht="15" customHeight="1">
      <c r="A10" s="17" t="s">
        <v>27</v>
      </c>
      <c r="B10" s="65">
        <v>15815</v>
      </c>
      <c r="C10" s="65">
        <v>7987</v>
      </c>
      <c r="D10" s="65">
        <v>7828</v>
      </c>
      <c r="E10" s="65">
        <v>14251</v>
      </c>
      <c r="F10" s="65">
        <v>7306</v>
      </c>
      <c r="G10" s="65">
        <v>6945</v>
      </c>
      <c r="H10" s="65" t="s">
        <v>0</v>
      </c>
      <c r="I10" s="65" t="s">
        <v>0</v>
      </c>
      <c r="J10" s="78" t="s">
        <v>0</v>
      </c>
      <c r="K10" s="78">
        <v>1002</v>
      </c>
      <c r="L10" s="2">
        <v>368</v>
      </c>
      <c r="M10" s="2">
        <v>634</v>
      </c>
    </row>
    <row r="11" spans="1:13" ht="15" customHeight="1">
      <c r="A11" s="17" t="s">
        <v>14</v>
      </c>
      <c r="B11" s="65">
        <v>15111</v>
      </c>
      <c r="C11" s="65">
        <v>7677</v>
      </c>
      <c r="D11" s="65">
        <v>7434</v>
      </c>
      <c r="E11" s="65">
        <v>14241</v>
      </c>
      <c r="F11" s="65">
        <v>7367</v>
      </c>
      <c r="G11" s="65">
        <v>6874</v>
      </c>
      <c r="H11" s="65">
        <v>13645</v>
      </c>
      <c r="I11" s="65">
        <v>7020</v>
      </c>
      <c r="J11" s="78">
        <v>6625</v>
      </c>
      <c r="K11" s="78">
        <v>1141</v>
      </c>
      <c r="L11" s="2">
        <v>404</v>
      </c>
      <c r="M11" s="2">
        <v>737</v>
      </c>
    </row>
    <row r="12" spans="1:13" ht="15" customHeight="1">
      <c r="A12" s="17" t="s">
        <v>6</v>
      </c>
      <c r="B12" s="78">
        <v>14641</v>
      </c>
      <c r="C12" s="78">
        <v>7510</v>
      </c>
      <c r="D12" s="78">
        <v>7131</v>
      </c>
      <c r="E12" s="78">
        <v>13936</v>
      </c>
      <c r="F12" s="78">
        <v>7027</v>
      </c>
      <c r="G12" s="78">
        <v>6909</v>
      </c>
      <c r="H12" s="78">
        <v>13303</v>
      </c>
      <c r="I12" s="78">
        <v>6640</v>
      </c>
      <c r="J12" s="78">
        <v>6663</v>
      </c>
      <c r="K12" s="78">
        <v>1309</v>
      </c>
      <c r="L12" s="2">
        <v>499</v>
      </c>
      <c r="M12" s="2">
        <v>810</v>
      </c>
    </row>
    <row r="13" spans="1:13" ht="15" customHeight="1">
      <c r="A13" s="17" t="s">
        <v>7</v>
      </c>
      <c r="B13" s="78">
        <v>14850</v>
      </c>
      <c r="C13" s="78">
        <v>7563</v>
      </c>
      <c r="D13" s="78">
        <v>7287</v>
      </c>
      <c r="E13" s="78">
        <v>13360</v>
      </c>
      <c r="F13" s="78">
        <v>6827</v>
      </c>
      <c r="G13" s="78">
        <v>6533</v>
      </c>
      <c r="H13" s="78">
        <v>12466</v>
      </c>
      <c r="I13" s="78">
        <v>6294</v>
      </c>
      <c r="J13" s="78">
        <v>6172</v>
      </c>
      <c r="K13" s="78">
        <v>1645</v>
      </c>
      <c r="L13" s="2">
        <v>673</v>
      </c>
      <c r="M13" s="2">
        <v>972</v>
      </c>
    </row>
    <row r="14" spans="1:13" ht="15" customHeight="1">
      <c r="A14" s="17" t="s">
        <v>8</v>
      </c>
      <c r="B14" s="78">
        <v>14279</v>
      </c>
      <c r="C14" s="78">
        <v>7429</v>
      </c>
      <c r="D14" s="78">
        <v>6850</v>
      </c>
      <c r="E14" s="78">
        <v>14437</v>
      </c>
      <c r="F14" s="78">
        <v>7364</v>
      </c>
      <c r="G14" s="78">
        <v>7073</v>
      </c>
      <c r="H14" s="78">
        <v>13547</v>
      </c>
      <c r="I14" s="78">
        <v>6796</v>
      </c>
      <c r="J14" s="65">
        <v>6751</v>
      </c>
      <c r="K14" s="78">
        <v>2186</v>
      </c>
      <c r="L14" s="2">
        <v>825</v>
      </c>
      <c r="M14" s="2">
        <v>1361</v>
      </c>
    </row>
    <row r="15" spans="1:13" ht="15" customHeight="1">
      <c r="A15" s="17" t="s">
        <v>9</v>
      </c>
      <c r="B15" s="78">
        <v>14403</v>
      </c>
      <c r="C15" s="78">
        <v>7320</v>
      </c>
      <c r="D15" s="78">
        <v>7083</v>
      </c>
      <c r="E15" s="78">
        <v>13572</v>
      </c>
      <c r="F15" s="78">
        <v>6954</v>
      </c>
      <c r="G15" s="78">
        <v>6618</v>
      </c>
      <c r="H15" s="78">
        <v>12844</v>
      </c>
      <c r="I15" s="78">
        <v>6481</v>
      </c>
      <c r="J15" s="65">
        <v>6363</v>
      </c>
      <c r="K15" s="78">
        <v>3036</v>
      </c>
      <c r="L15" s="2">
        <v>1185</v>
      </c>
      <c r="M15" s="2">
        <v>1851</v>
      </c>
    </row>
    <row r="16" spans="1:13" ht="15" customHeight="1">
      <c r="A16" s="17" t="s">
        <v>10</v>
      </c>
      <c r="B16" s="78">
        <v>12216</v>
      </c>
      <c r="C16" s="78">
        <v>6314</v>
      </c>
      <c r="D16" s="78">
        <v>5902</v>
      </c>
      <c r="E16" s="78">
        <v>13845</v>
      </c>
      <c r="F16" s="78">
        <v>7036</v>
      </c>
      <c r="G16" s="78">
        <v>6809</v>
      </c>
      <c r="H16" s="78">
        <v>13022</v>
      </c>
      <c r="I16" s="78">
        <v>6519</v>
      </c>
      <c r="J16" s="65">
        <v>6503</v>
      </c>
      <c r="K16" s="78">
        <v>4301</v>
      </c>
      <c r="L16" s="2">
        <v>1887</v>
      </c>
      <c r="M16" s="2">
        <v>2414</v>
      </c>
    </row>
    <row r="17" spans="1:13" ht="15" customHeight="1">
      <c r="A17" s="17" t="s">
        <v>11</v>
      </c>
      <c r="B17" s="78">
        <v>12426</v>
      </c>
      <c r="C17" s="78">
        <v>6340</v>
      </c>
      <c r="D17" s="78">
        <v>6086</v>
      </c>
      <c r="E17" s="78">
        <v>13504</v>
      </c>
      <c r="F17" s="78">
        <v>6883</v>
      </c>
      <c r="G17" s="78">
        <v>6621</v>
      </c>
      <c r="H17" s="78">
        <v>12792</v>
      </c>
      <c r="I17" s="78">
        <v>6458</v>
      </c>
      <c r="J17" s="65">
        <v>6334</v>
      </c>
      <c r="K17" s="78">
        <v>5886</v>
      </c>
      <c r="L17" s="2">
        <v>2516</v>
      </c>
      <c r="M17" s="2">
        <v>3370</v>
      </c>
    </row>
    <row r="18" spans="1:13" ht="15" customHeight="1">
      <c r="A18" s="17" t="s">
        <v>12</v>
      </c>
      <c r="B18" s="78">
        <v>14875</v>
      </c>
      <c r="C18" s="78">
        <v>7603</v>
      </c>
      <c r="D18" s="78">
        <v>7272</v>
      </c>
      <c r="E18" s="78">
        <v>13848</v>
      </c>
      <c r="F18" s="78">
        <v>7190</v>
      </c>
      <c r="G18" s="78">
        <v>6658</v>
      </c>
      <c r="H18" s="78">
        <v>12470</v>
      </c>
      <c r="I18" s="78">
        <v>6329</v>
      </c>
      <c r="J18" s="65">
        <v>6141</v>
      </c>
      <c r="K18" s="78">
        <v>6931</v>
      </c>
      <c r="L18" s="2">
        <v>3019</v>
      </c>
      <c r="M18" s="2">
        <v>3912</v>
      </c>
    </row>
    <row r="19" spans="1:13" ht="15" customHeight="1">
      <c r="A19" s="17" t="s">
        <v>133</v>
      </c>
      <c r="B19" s="78">
        <v>13948</v>
      </c>
      <c r="C19" s="78">
        <v>7075</v>
      </c>
      <c r="D19" s="78">
        <v>6873</v>
      </c>
      <c r="E19" s="78">
        <v>13229</v>
      </c>
      <c r="F19" s="78">
        <v>6616</v>
      </c>
      <c r="G19" s="78">
        <v>6613</v>
      </c>
      <c r="H19" s="78">
        <v>12255</v>
      </c>
      <c r="I19" s="78">
        <v>6080</v>
      </c>
      <c r="J19" s="65">
        <v>6175</v>
      </c>
      <c r="K19" s="78">
        <v>7328</v>
      </c>
      <c r="L19" s="2">
        <v>2992</v>
      </c>
      <c r="M19" s="2">
        <v>4336</v>
      </c>
    </row>
    <row r="20" spans="1:13" ht="15" customHeight="1">
      <c r="A20" s="63" t="s">
        <v>139</v>
      </c>
      <c r="B20" s="78">
        <v>13900</v>
      </c>
      <c r="C20" s="78">
        <v>7098</v>
      </c>
      <c r="D20" s="78">
        <v>6802</v>
      </c>
      <c r="E20" s="78">
        <v>11423</v>
      </c>
      <c r="F20" s="78">
        <v>5807</v>
      </c>
      <c r="G20" s="78">
        <v>5616</v>
      </c>
      <c r="H20" s="78">
        <v>11164</v>
      </c>
      <c r="I20" s="78">
        <v>5680</v>
      </c>
      <c r="J20" s="65">
        <v>5484</v>
      </c>
      <c r="K20" s="4">
        <v>7855</v>
      </c>
      <c r="L20" s="2">
        <v>3137</v>
      </c>
      <c r="M20" s="2">
        <v>4718</v>
      </c>
    </row>
    <row r="21" spans="1:13" ht="15" customHeight="1">
      <c r="A21" s="113" t="s">
        <v>156</v>
      </c>
      <c r="B21" s="78">
        <f>11972+33</f>
        <v>12005</v>
      </c>
      <c r="C21" s="78">
        <v>6324</v>
      </c>
      <c r="D21" s="78">
        <v>5681</v>
      </c>
      <c r="E21" s="78">
        <v>12200</v>
      </c>
      <c r="F21" s="78">
        <v>6359</v>
      </c>
      <c r="G21" s="78">
        <v>5841</v>
      </c>
      <c r="H21" s="199">
        <v>12157</v>
      </c>
      <c r="I21" s="199">
        <f>12157-5817</f>
        <v>6340</v>
      </c>
      <c r="J21" s="200">
        <v>5817</v>
      </c>
      <c r="K21" s="4">
        <v>7567</v>
      </c>
      <c r="L21" s="2">
        <v>3108</v>
      </c>
      <c r="M21" s="2">
        <v>4459</v>
      </c>
    </row>
    <row r="22" spans="1:13" ht="15" customHeight="1">
      <c r="A22" s="113" t="s">
        <v>162</v>
      </c>
      <c r="B22" s="78">
        <v>11624</v>
      </c>
      <c r="C22" s="78">
        <f>+B22-D22</f>
        <v>5917</v>
      </c>
      <c r="D22" s="78">
        <v>5707</v>
      </c>
      <c r="E22" s="78">
        <v>13676</v>
      </c>
      <c r="F22" s="78">
        <f>+E22-G22</f>
        <v>6988</v>
      </c>
      <c r="G22" s="78">
        <v>6688</v>
      </c>
      <c r="H22" s="199">
        <v>13639</v>
      </c>
      <c r="I22" s="199">
        <f>+H22-J22</f>
        <v>6977</v>
      </c>
      <c r="J22" s="200">
        <v>6662</v>
      </c>
      <c r="K22" s="4">
        <v>7097</v>
      </c>
      <c r="L22" s="2">
        <v>2968</v>
      </c>
      <c r="M22" s="2">
        <v>4129</v>
      </c>
    </row>
    <row r="23" spans="1:13" ht="15" customHeight="1">
      <c r="A23" s="113" t="s">
        <v>179</v>
      </c>
      <c r="B23" s="78">
        <f>11836+54</f>
        <v>11890</v>
      </c>
      <c r="C23" s="78">
        <f>6010+37</f>
        <v>6047</v>
      </c>
      <c r="D23" s="78">
        <f>5826+17</f>
        <v>5843</v>
      </c>
      <c r="E23" s="199">
        <v>12896</v>
      </c>
      <c r="F23" s="199">
        <v>6575</v>
      </c>
      <c r="G23" s="199">
        <v>6321</v>
      </c>
      <c r="H23" s="199">
        <v>12896</v>
      </c>
      <c r="I23" s="199">
        <v>6575</v>
      </c>
      <c r="J23" s="200">
        <v>6321</v>
      </c>
      <c r="K23" s="4">
        <v>6563</v>
      </c>
      <c r="L23" s="2">
        <v>2662</v>
      </c>
      <c r="M23" s="2">
        <v>3901</v>
      </c>
    </row>
    <row r="24" spans="1:13" ht="15" customHeight="1">
      <c r="A24" s="113" t="s">
        <v>257</v>
      </c>
      <c r="B24" s="78">
        <v>11729</v>
      </c>
      <c r="C24" s="78">
        <v>6000</v>
      </c>
      <c r="D24" s="78">
        <v>5729</v>
      </c>
      <c r="E24" s="199">
        <v>12359</v>
      </c>
      <c r="F24" s="199">
        <v>6308</v>
      </c>
      <c r="G24" s="199">
        <v>6051</v>
      </c>
      <c r="H24" s="199">
        <v>12359</v>
      </c>
      <c r="I24" s="199">
        <v>6308</v>
      </c>
      <c r="J24" s="200">
        <v>6051</v>
      </c>
      <c r="K24" s="4">
        <f>SUM(L24:M24)</f>
        <v>6062</v>
      </c>
      <c r="L24" s="2">
        <v>2606</v>
      </c>
      <c r="M24" s="2">
        <v>3456</v>
      </c>
    </row>
    <row r="25" spans="1:13">
      <c r="A25" s="52"/>
    </row>
    <row r="26" spans="1:13">
      <c r="A26" s="12" t="s">
        <v>52</v>
      </c>
    </row>
  </sheetData>
  <customSheetViews>
    <customSheetView guid="{8B2CB98E-AEFB-40EF-A7BC-C1216A86C213}">
      <pane ySplit="5" topLeftCell="A6" activePane="bottomLeft" state="frozen"/>
      <selection pane="bottomLeft" activeCell="B24" sqref="B24:J2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>
      <pane ySplit="5" topLeftCell="A6" activePane="bottomLeft" state="frozen"/>
      <selection pane="bottomLeft" activeCell="B24" sqref="B24:J2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pane ySplit="5" topLeftCell="A6" activePane="bottomLeft" state="frozen"/>
      <selection pane="bottomLeft" activeCell="A25" sqref="A2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howPageBreaks="1">
      <pane ySplit="5" topLeftCell="A6" activePane="bottomLeft" state="frozen"/>
      <selection pane="bottomLeft" activeCell="H27" sqref="H2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>
      <pane ySplit="5" topLeftCell="A12" activePane="bottomLeft" state="frozen"/>
      <selection pane="bottomLeft" activeCell="B23" sqref="B23:J23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howPageBreaks="1" showRuler="0">
      <pane ySplit="5" topLeftCell="A6" activePane="bottomLeft" state="frozen"/>
      <selection pane="bottomLeft"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5" topLeftCell="A15" activePane="bottomLeft" state="frozen"/>
      <selection pane="bottomLeft"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>
      <pane ySplit="5" topLeftCell="A6" activePane="bottomLeft" state="frozen"/>
      <selection pane="bottomLeft"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>
      <pane ySplit="5" topLeftCell="A12" activePane="bottomLeft" state="frozen"/>
      <selection pane="bottomLeft" activeCell="B23" sqref="B23:J23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>
      <pane ySplit="5" topLeftCell="A6" activePane="bottomLeft" state="frozen"/>
      <selection pane="bottomLeft" activeCell="B23" sqref="B23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>
      <pane ySplit="5" topLeftCell="A6" activePane="bottomLeft" state="frozen"/>
      <selection pane="bottomLeft" activeCell="B22" sqref="B22:J22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>
      <pane ySplit="5" topLeftCell="A6" activePane="bottomLeft" state="frozen"/>
      <selection pane="bottomLeft" activeCell="H35" sqref="H35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6">
    <mergeCell ref="B3:D4"/>
    <mergeCell ref="A3:A5"/>
    <mergeCell ref="K3:M4"/>
    <mergeCell ref="E3:J3"/>
    <mergeCell ref="E4:G4"/>
    <mergeCell ref="H4:J4"/>
  </mergeCells>
  <phoneticPr fontId="19" type="noConversion"/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6"/>
  <dimension ref="A1:P15"/>
  <sheetViews>
    <sheetView zoomScale="130" zoomScaleNormal="90" workbookViewId="0">
      <selection activeCell="A16" sqref="A16"/>
    </sheetView>
  </sheetViews>
  <sheetFormatPr defaultRowHeight="12"/>
  <cols>
    <col min="1" max="1" width="9" style="2" customWidth="1"/>
    <col min="2" max="3" width="9.140625" style="2" customWidth="1"/>
    <col min="4" max="6" width="8.28515625" style="2" customWidth="1"/>
    <col min="7" max="7" width="8.28515625" style="4" customWidth="1"/>
    <col min="8" max="11" width="8.28515625" style="2" customWidth="1"/>
    <col min="12" max="12" width="8.28515625" style="4" customWidth="1"/>
    <col min="13" max="15" width="8.28515625" style="2" customWidth="1"/>
    <col min="16" max="16384" width="9.140625" style="2"/>
  </cols>
  <sheetData>
    <row r="1" spans="1:16" s="3" customFormat="1">
      <c r="A1" s="14" t="s">
        <v>237</v>
      </c>
      <c r="B1" s="2"/>
      <c r="C1" s="2"/>
      <c r="D1" s="2"/>
      <c r="E1" s="2"/>
      <c r="F1" s="2"/>
      <c r="G1" s="2"/>
      <c r="H1" s="2"/>
      <c r="I1" s="2"/>
      <c r="J1" s="2"/>
    </row>
    <row r="2" spans="1:16" ht="15" customHeight="1" thickBot="1">
      <c r="A2" s="7"/>
      <c r="G2" s="2"/>
      <c r="L2" s="2"/>
      <c r="N2" s="5" t="s">
        <v>37</v>
      </c>
    </row>
    <row r="3" spans="1:16" s="18" customFormat="1" ht="21" customHeight="1" thickTop="1">
      <c r="A3" s="258"/>
      <c r="B3" s="245" t="s">
        <v>126</v>
      </c>
      <c r="C3" s="245" t="s">
        <v>121</v>
      </c>
      <c r="D3" s="245"/>
      <c r="E3" s="245"/>
      <c r="F3" s="294" t="s">
        <v>122</v>
      </c>
      <c r="G3" s="294"/>
      <c r="H3" s="294"/>
      <c r="I3" s="294"/>
      <c r="J3" s="294"/>
      <c r="K3" s="294"/>
      <c r="L3" s="294"/>
      <c r="M3" s="294"/>
      <c r="N3" s="295"/>
    </row>
    <row r="4" spans="1:16" s="18" customFormat="1" ht="21" customHeight="1">
      <c r="A4" s="293"/>
      <c r="B4" s="247"/>
      <c r="C4" s="247" t="s">
        <v>64</v>
      </c>
      <c r="D4" s="247" t="s">
        <v>111</v>
      </c>
      <c r="E4" s="247" t="s">
        <v>71</v>
      </c>
      <c r="F4" s="247" t="s">
        <v>123</v>
      </c>
      <c r="G4" s="247"/>
      <c r="H4" s="247"/>
      <c r="I4" s="247" t="s">
        <v>124</v>
      </c>
      <c r="J4" s="247"/>
      <c r="K4" s="247"/>
      <c r="L4" s="296" t="s">
        <v>125</v>
      </c>
      <c r="M4" s="296"/>
      <c r="N4" s="297"/>
    </row>
    <row r="5" spans="1:16" s="18" customFormat="1" ht="21" customHeight="1">
      <c r="A5" s="293"/>
      <c r="B5" s="247"/>
      <c r="C5" s="247"/>
      <c r="D5" s="247"/>
      <c r="E5" s="247"/>
      <c r="F5" s="39" t="s">
        <v>63</v>
      </c>
      <c r="G5" s="39" t="s">
        <v>111</v>
      </c>
      <c r="H5" s="39" t="s">
        <v>71</v>
      </c>
      <c r="I5" s="39" t="s">
        <v>63</v>
      </c>
      <c r="J5" s="39" t="s">
        <v>111</v>
      </c>
      <c r="K5" s="39" t="s">
        <v>71</v>
      </c>
      <c r="L5" s="39" t="s">
        <v>63</v>
      </c>
      <c r="M5" s="39" t="s">
        <v>111</v>
      </c>
      <c r="N5" s="50" t="s">
        <v>71</v>
      </c>
    </row>
    <row r="6" spans="1:16" ht="18" customHeight="1">
      <c r="A6" s="40">
        <v>2006</v>
      </c>
      <c r="B6" s="9">
        <v>5</v>
      </c>
      <c r="C6" s="9">
        <v>575</v>
      </c>
      <c r="D6" s="9">
        <v>390</v>
      </c>
      <c r="E6" s="9">
        <v>185</v>
      </c>
      <c r="F6" s="9">
        <v>7</v>
      </c>
      <c r="G6" s="9">
        <v>5</v>
      </c>
      <c r="H6" s="9">
        <v>2</v>
      </c>
      <c r="I6" s="9">
        <v>313</v>
      </c>
      <c r="J6" s="9">
        <v>230</v>
      </c>
      <c r="K6" s="9">
        <v>83</v>
      </c>
      <c r="L6" s="9">
        <v>255</v>
      </c>
      <c r="M6" s="9">
        <v>156</v>
      </c>
      <c r="N6" s="9">
        <v>100</v>
      </c>
      <c r="O6" s="9"/>
      <c r="P6" s="10"/>
    </row>
    <row r="7" spans="1:16" ht="18" customHeight="1">
      <c r="A7" s="40">
        <v>2007</v>
      </c>
      <c r="B7" s="9">
        <v>5</v>
      </c>
      <c r="C7" s="9">
        <v>585</v>
      </c>
      <c r="D7" s="9">
        <v>362</v>
      </c>
      <c r="E7" s="9">
        <v>223</v>
      </c>
      <c r="F7" s="9">
        <v>11</v>
      </c>
      <c r="G7" s="9">
        <v>9</v>
      </c>
      <c r="H7" s="9">
        <v>2</v>
      </c>
      <c r="I7" s="9">
        <v>333</v>
      </c>
      <c r="J7" s="9">
        <v>208</v>
      </c>
      <c r="K7" s="9">
        <v>125</v>
      </c>
      <c r="L7" s="9">
        <v>241</v>
      </c>
      <c r="M7" s="9">
        <v>145</v>
      </c>
      <c r="N7" s="9">
        <v>96</v>
      </c>
      <c r="O7" s="9"/>
      <c r="P7" s="10"/>
    </row>
    <row r="8" spans="1:16" ht="18" customHeight="1">
      <c r="A8" s="40">
        <v>2008</v>
      </c>
      <c r="B8" s="9">
        <v>5</v>
      </c>
      <c r="C8" s="9">
        <v>655</v>
      </c>
      <c r="D8" s="9">
        <v>386</v>
      </c>
      <c r="E8" s="9">
        <v>269</v>
      </c>
      <c r="F8" s="9">
        <v>22</v>
      </c>
      <c r="G8" s="9">
        <v>19</v>
      </c>
      <c r="H8" s="9">
        <v>3</v>
      </c>
      <c r="I8" s="9">
        <v>422</v>
      </c>
      <c r="J8" s="9">
        <v>248</v>
      </c>
      <c r="K8" s="9">
        <v>174</v>
      </c>
      <c r="L8" s="9">
        <v>211</v>
      </c>
      <c r="M8" s="9">
        <v>119</v>
      </c>
      <c r="N8" s="9">
        <v>92</v>
      </c>
      <c r="O8" s="9"/>
      <c r="P8" s="10"/>
    </row>
    <row r="9" spans="1:16" ht="18" customHeight="1">
      <c r="A9" s="60">
        <v>2009</v>
      </c>
      <c r="B9" s="61">
        <v>5</v>
      </c>
      <c r="C9" s="61">
        <v>698</v>
      </c>
      <c r="D9" s="61">
        <v>405</v>
      </c>
      <c r="E9" s="61">
        <v>293</v>
      </c>
      <c r="F9" s="61">
        <v>14</v>
      </c>
      <c r="G9" s="61">
        <v>11</v>
      </c>
      <c r="H9" s="61">
        <v>3</v>
      </c>
      <c r="I9" s="61">
        <v>509</v>
      </c>
      <c r="J9" s="61">
        <v>310</v>
      </c>
      <c r="K9" s="61">
        <v>199</v>
      </c>
      <c r="L9" s="61">
        <v>175</v>
      </c>
      <c r="M9" s="61">
        <v>84</v>
      </c>
      <c r="N9" s="61">
        <v>91</v>
      </c>
      <c r="O9" s="9"/>
      <c r="P9" s="10"/>
    </row>
    <row r="10" spans="1:16" s="62" customFormat="1" ht="18" customHeight="1">
      <c r="A10" s="40">
        <v>2010</v>
      </c>
      <c r="B10" s="9">
        <v>5</v>
      </c>
      <c r="C10" s="9">
        <v>696</v>
      </c>
      <c r="D10" s="9">
        <v>398</v>
      </c>
      <c r="E10" s="9">
        <v>298</v>
      </c>
      <c r="F10" s="9">
        <v>9</v>
      </c>
      <c r="G10" s="9">
        <v>7</v>
      </c>
      <c r="H10" s="9">
        <v>2</v>
      </c>
      <c r="I10" s="9">
        <v>574</v>
      </c>
      <c r="J10" s="9">
        <v>347</v>
      </c>
      <c r="K10" s="9">
        <v>227</v>
      </c>
      <c r="L10" s="9">
        <v>113</v>
      </c>
      <c r="M10" s="9">
        <v>44</v>
      </c>
      <c r="N10" s="9">
        <v>69</v>
      </c>
      <c r="O10" s="61"/>
      <c r="P10" s="58"/>
    </row>
    <row r="11" spans="1:16" ht="18" customHeight="1">
      <c r="A11" s="40">
        <v>2011</v>
      </c>
      <c r="B11" s="65">
        <v>5</v>
      </c>
      <c r="C11" s="9">
        <v>656</v>
      </c>
      <c r="D11" s="9">
        <v>352</v>
      </c>
      <c r="E11" s="9">
        <v>304</v>
      </c>
      <c r="F11" s="9">
        <v>10</v>
      </c>
      <c r="G11" s="9">
        <v>8</v>
      </c>
      <c r="H11" s="9">
        <v>2</v>
      </c>
      <c r="I11" s="9">
        <v>531</v>
      </c>
      <c r="J11" s="9">
        <v>303</v>
      </c>
      <c r="K11" s="9">
        <v>228</v>
      </c>
      <c r="L11" s="9">
        <v>115</v>
      </c>
      <c r="M11" s="9">
        <v>41</v>
      </c>
      <c r="N11" s="9">
        <v>74</v>
      </c>
      <c r="O11" s="9"/>
      <c r="P11" s="10"/>
    </row>
    <row r="12" spans="1:16" ht="18" customHeight="1">
      <c r="A12" s="40">
        <v>2012</v>
      </c>
      <c r="B12" s="117">
        <v>5</v>
      </c>
      <c r="C12" s="9">
        <v>655</v>
      </c>
      <c r="D12" s="9">
        <v>372</v>
      </c>
      <c r="E12" s="9">
        <v>283</v>
      </c>
      <c r="F12" s="9">
        <v>10</v>
      </c>
      <c r="G12" s="9">
        <v>8</v>
      </c>
      <c r="H12" s="9">
        <v>2</v>
      </c>
      <c r="I12" s="9">
        <v>543</v>
      </c>
      <c r="J12" s="9">
        <v>300</v>
      </c>
      <c r="K12" s="9">
        <v>243</v>
      </c>
      <c r="L12" s="9">
        <v>102</v>
      </c>
      <c r="M12" s="9">
        <v>64</v>
      </c>
      <c r="N12" s="9">
        <v>38</v>
      </c>
      <c r="O12" s="9"/>
      <c r="P12" s="10"/>
    </row>
    <row r="13" spans="1:16" ht="18" customHeight="1">
      <c r="A13" s="40">
        <v>2013</v>
      </c>
      <c r="B13" s="117">
        <v>4</v>
      </c>
      <c r="C13" s="116">
        <v>635</v>
      </c>
      <c r="D13" s="116">
        <v>307</v>
      </c>
      <c r="E13" s="116">
        <v>328</v>
      </c>
      <c r="F13" s="107" t="s">
        <v>1</v>
      </c>
      <c r="G13" s="107" t="s">
        <v>1</v>
      </c>
      <c r="H13" s="107" t="s">
        <v>1</v>
      </c>
      <c r="I13" s="116">
        <v>531</v>
      </c>
      <c r="J13" s="116">
        <v>272</v>
      </c>
      <c r="K13" s="116">
        <v>259</v>
      </c>
      <c r="L13" s="116">
        <v>104</v>
      </c>
      <c r="M13" s="116">
        <v>35</v>
      </c>
      <c r="N13" s="116">
        <v>69</v>
      </c>
      <c r="O13" s="9"/>
      <c r="P13" s="10"/>
    </row>
    <row r="14" spans="1:16" ht="18" customHeight="1">
      <c r="A14" s="40">
        <v>2014</v>
      </c>
      <c r="B14" s="117">
        <v>5</v>
      </c>
      <c r="C14" s="116">
        <v>685</v>
      </c>
      <c r="D14" s="116">
        <v>340</v>
      </c>
      <c r="E14" s="116">
        <v>345</v>
      </c>
      <c r="F14" s="107">
        <v>12</v>
      </c>
      <c r="G14" s="107">
        <v>9</v>
      </c>
      <c r="H14" s="107">
        <v>3</v>
      </c>
      <c r="I14" s="116">
        <v>572</v>
      </c>
      <c r="J14" s="116">
        <v>292</v>
      </c>
      <c r="K14" s="116">
        <v>280</v>
      </c>
      <c r="L14" s="116">
        <v>101</v>
      </c>
      <c r="M14" s="116">
        <v>39</v>
      </c>
      <c r="N14" s="116">
        <v>62</v>
      </c>
      <c r="O14" s="9"/>
      <c r="P14" s="10"/>
    </row>
    <row r="15" spans="1:16" ht="18" customHeight="1">
      <c r="A15" s="40">
        <v>2015</v>
      </c>
      <c r="B15" s="117">
        <v>8</v>
      </c>
      <c r="C15" s="116">
        <v>699</v>
      </c>
      <c r="D15" s="116">
        <v>324</v>
      </c>
      <c r="E15" s="116">
        <v>375</v>
      </c>
      <c r="F15" s="107" t="s">
        <v>1</v>
      </c>
      <c r="G15" s="107" t="s">
        <v>1</v>
      </c>
      <c r="H15" s="107" t="s">
        <v>1</v>
      </c>
      <c r="I15" s="116">
        <v>613</v>
      </c>
      <c r="J15" s="116">
        <v>298</v>
      </c>
      <c r="K15" s="116">
        <v>315</v>
      </c>
      <c r="L15" s="116">
        <v>86</v>
      </c>
      <c r="M15" s="116">
        <v>26</v>
      </c>
      <c r="N15" s="116">
        <v>60</v>
      </c>
      <c r="O15" s="9"/>
      <c r="P15" s="10"/>
    </row>
  </sheetData>
  <customSheetViews>
    <customSheetView guid="{8B2CB98E-AEFB-40EF-A7BC-C1216A86C213}" scale="130">
      <selection activeCell="F17" sqref="F1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selection activeCell="A18" sqref="A1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scale="90">
      <selection activeCell="B15" sqref="B15:N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selection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 hiddenRows="1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 hiddenRows="1">
      <selection activeCell="A18" sqref="A1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90">
      <selection activeCell="B15" sqref="B15:N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selection activeCell="A18" sqref="A18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10">
    <mergeCell ref="A3:A5"/>
    <mergeCell ref="B3:B5"/>
    <mergeCell ref="C3:E3"/>
    <mergeCell ref="F3:N3"/>
    <mergeCell ref="C4:C5"/>
    <mergeCell ref="D4:D5"/>
    <mergeCell ref="E4:E5"/>
    <mergeCell ref="F4:H4"/>
    <mergeCell ref="I4:K4"/>
    <mergeCell ref="L4:N4"/>
  </mergeCells>
  <phoneticPr fontId="19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27"/>
  <dimension ref="A1:P15"/>
  <sheetViews>
    <sheetView zoomScale="130" zoomScaleNormal="100" workbookViewId="0">
      <selection activeCell="A16" sqref="A16"/>
    </sheetView>
  </sheetViews>
  <sheetFormatPr defaultRowHeight="12"/>
  <cols>
    <col min="1" max="1" width="9" style="2" customWidth="1"/>
    <col min="2" max="3" width="9.140625" style="2" customWidth="1"/>
    <col min="4" max="6" width="8.28515625" style="2" customWidth="1"/>
    <col min="7" max="7" width="8.28515625" style="4" customWidth="1"/>
    <col min="8" max="11" width="8.28515625" style="2" customWidth="1"/>
    <col min="12" max="12" width="8.28515625" style="4" customWidth="1"/>
    <col min="13" max="15" width="8.28515625" style="2" customWidth="1"/>
    <col min="16" max="16384" width="9.140625" style="2"/>
  </cols>
  <sheetData>
    <row r="1" spans="1:16" s="3" customFormat="1">
      <c r="A1" s="14" t="s">
        <v>236</v>
      </c>
      <c r="B1" s="2"/>
      <c r="C1" s="2"/>
      <c r="D1" s="2"/>
      <c r="E1" s="2"/>
      <c r="F1" s="2"/>
      <c r="G1" s="2"/>
      <c r="H1" s="2"/>
      <c r="I1" s="2"/>
      <c r="J1" s="2"/>
    </row>
    <row r="2" spans="1:16" ht="15" customHeight="1" thickBot="1">
      <c r="A2" s="7"/>
      <c r="G2" s="2"/>
      <c r="L2" s="2"/>
      <c r="N2" s="5" t="s">
        <v>37</v>
      </c>
    </row>
    <row r="3" spans="1:16" s="18" customFormat="1" ht="21" customHeight="1" thickTop="1">
      <c r="A3" s="258"/>
      <c r="B3" s="245" t="s">
        <v>126</v>
      </c>
      <c r="C3" s="245" t="s">
        <v>121</v>
      </c>
      <c r="D3" s="245"/>
      <c r="E3" s="245"/>
      <c r="F3" s="294" t="s">
        <v>122</v>
      </c>
      <c r="G3" s="294"/>
      <c r="H3" s="294"/>
      <c r="I3" s="294"/>
      <c r="J3" s="294"/>
      <c r="K3" s="294"/>
      <c r="L3" s="294"/>
      <c r="M3" s="294"/>
      <c r="N3" s="295"/>
    </row>
    <row r="4" spans="1:16" s="18" customFormat="1" ht="21" customHeight="1">
      <c r="A4" s="293"/>
      <c r="B4" s="247"/>
      <c r="C4" s="247" t="s">
        <v>64</v>
      </c>
      <c r="D4" s="247" t="s">
        <v>111</v>
      </c>
      <c r="E4" s="247" t="s">
        <v>71</v>
      </c>
      <c r="F4" s="247" t="s">
        <v>123</v>
      </c>
      <c r="G4" s="247"/>
      <c r="H4" s="247"/>
      <c r="I4" s="247" t="s">
        <v>124</v>
      </c>
      <c r="J4" s="247"/>
      <c r="K4" s="247"/>
      <c r="L4" s="296" t="s">
        <v>125</v>
      </c>
      <c r="M4" s="296"/>
      <c r="N4" s="297"/>
    </row>
    <row r="5" spans="1:16" s="18" customFormat="1" ht="21" customHeight="1">
      <c r="A5" s="293"/>
      <c r="B5" s="247"/>
      <c r="C5" s="247"/>
      <c r="D5" s="247"/>
      <c r="E5" s="247"/>
      <c r="F5" s="39" t="s">
        <v>63</v>
      </c>
      <c r="G5" s="39" t="s">
        <v>111</v>
      </c>
      <c r="H5" s="39" t="s">
        <v>71</v>
      </c>
      <c r="I5" s="39" t="s">
        <v>63</v>
      </c>
      <c r="J5" s="39" t="s">
        <v>111</v>
      </c>
      <c r="K5" s="39" t="s">
        <v>71</v>
      </c>
      <c r="L5" s="39" t="s">
        <v>63</v>
      </c>
      <c r="M5" s="39" t="s">
        <v>111</v>
      </c>
      <c r="N5" s="50" t="s">
        <v>71</v>
      </c>
    </row>
    <row r="6" spans="1:16" ht="18" customHeight="1">
      <c r="A6" s="40">
        <v>2006</v>
      </c>
      <c r="B6" s="9">
        <v>7</v>
      </c>
      <c r="C6" s="9">
        <v>1989</v>
      </c>
      <c r="D6" s="9">
        <v>902</v>
      </c>
      <c r="E6" s="9">
        <v>1087</v>
      </c>
      <c r="F6" s="9" t="s">
        <v>1</v>
      </c>
      <c r="G6" s="9" t="s">
        <v>1</v>
      </c>
      <c r="H6" s="9" t="s">
        <v>1</v>
      </c>
      <c r="I6" s="9">
        <v>17</v>
      </c>
      <c r="J6" s="9" t="s">
        <v>1</v>
      </c>
      <c r="K6" s="9">
        <v>17</v>
      </c>
      <c r="L6" s="9">
        <v>1972</v>
      </c>
      <c r="M6" s="9">
        <v>902</v>
      </c>
      <c r="N6" s="9">
        <v>1070</v>
      </c>
      <c r="O6" s="9"/>
      <c r="P6" s="10"/>
    </row>
    <row r="7" spans="1:16" ht="18" customHeight="1">
      <c r="A7" s="40">
        <v>2007</v>
      </c>
      <c r="B7" s="9">
        <v>7</v>
      </c>
      <c r="C7" s="9">
        <v>2128</v>
      </c>
      <c r="D7" s="9">
        <v>886</v>
      </c>
      <c r="E7" s="9">
        <v>1242</v>
      </c>
      <c r="F7" s="9" t="s">
        <v>1</v>
      </c>
      <c r="G7" s="9" t="s">
        <v>1</v>
      </c>
      <c r="H7" s="9" t="s">
        <v>1</v>
      </c>
      <c r="I7" s="9">
        <v>6</v>
      </c>
      <c r="J7" s="9">
        <v>6</v>
      </c>
      <c r="K7" s="9" t="s">
        <v>1</v>
      </c>
      <c r="L7" s="9">
        <v>2122</v>
      </c>
      <c r="M7" s="9">
        <v>880</v>
      </c>
      <c r="N7" s="9">
        <v>1242</v>
      </c>
      <c r="O7" s="9"/>
      <c r="P7" s="10"/>
    </row>
    <row r="8" spans="1:16" ht="18" customHeight="1">
      <c r="A8" s="40">
        <v>2008</v>
      </c>
      <c r="B8" s="9">
        <v>8</v>
      </c>
      <c r="C8" s="9">
        <v>2232</v>
      </c>
      <c r="D8" s="9">
        <v>973</v>
      </c>
      <c r="E8" s="9">
        <v>1259</v>
      </c>
      <c r="F8" s="9" t="s">
        <v>1</v>
      </c>
      <c r="G8" s="9" t="s">
        <v>1</v>
      </c>
      <c r="H8" s="9" t="s">
        <v>1</v>
      </c>
      <c r="I8" s="9">
        <v>11</v>
      </c>
      <c r="J8" s="9">
        <v>8</v>
      </c>
      <c r="K8" s="9">
        <v>3</v>
      </c>
      <c r="L8" s="9">
        <v>2221</v>
      </c>
      <c r="M8" s="9">
        <v>965</v>
      </c>
      <c r="N8" s="9">
        <v>1256</v>
      </c>
      <c r="O8" s="9"/>
      <c r="P8" s="10"/>
    </row>
    <row r="9" spans="1:16" ht="18" customHeight="1">
      <c r="A9" s="60">
        <v>2009</v>
      </c>
      <c r="B9" s="61">
        <v>8</v>
      </c>
      <c r="C9" s="61">
        <v>2207</v>
      </c>
      <c r="D9" s="61">
        <v>918</v>
      </c>
      <c r="E9" s="61">
        <v>1289</v>
      </c>
      <c r="F9" s="61" t="s">
        <v>1</v>
      </c>
      <c r="G9" s="61" t="s">
        <v>1</v>
      </c>
      <c r="H9" s="61" t="s">
        <v>1</v>
      </c>
      <c r="I9" s="61">
        <v>3</v>
      </c>
      <c r="J9" s="61" t="s">
        <v>1</v>
      </c>
      <c r="K9" s="61">
        <v>3</v>
      </c>
      <c r="L9" s="61">
        <v>2204</v>
      </c>
      <c r="M9" s="61">
        <v>918</v>
      </c>
      <c r="N9" s="61">
        <v>1286</v>
      </c>
      <c r="O9" s="9"/>
      <c r="P9" s="10"/>
    </row>
    <row r="10" spans="1:16" s="62" customFormat="1" ht="18" customHeight="1">
      <c r="A10" s="40">
        <v>2010</v>
      </c>
      <c r="B10" s="9">
        <v>8</v>
      </c>
      <c r="C10" s="9">
        <v>2359</v>
      </c>
      <c r="D10" s="9">
        <v>1074</v>
      </c>
      <c r="E10" s="9">
        <v>1285</v>
      </c>
      <c r="F10" s="9" t="s">
        <v>1</v>
      </c>
      <c r="G10" s="9" t="s">
        <v>1</v>
      </c>
      <c r="H10" s="9" t="s">
        <v>1</v>
      </c>
      <c r="I10" s="9" t="s">
        <v>1</v>
      </c>
      <c r="J10" s="9" t="s">
        <v>1</v>
      </c>
      <c r="K10" s="9" t="s">
        <v>1</v>
      </c>
      <c r="L10" s="9">
        <v>2359</v>
      </c>
      <c r="M10" s="9">
        <v>1074</v>
      </c>
      <c r="N10" s="9">
        <v>1285</v>
      </c>
      <c r="O10" s="61"/>
      <c r="P10" s="58"/>
    </row>
    <row r="11" spans="1:16" ht="18" customHeight="1">
      <c r="A11" s="40">
        <v>2011</v>
      </c>
      <c r="B11" s="9">
        <v>8</v>
      </c>
      <c r="C11" s="9">
        <v>2460</v>
      </c>
      <c r="D11" s="9">
        <v>1125</v>
      </c>
      <c r="E11" s="9">
        <v>1335</v>
      </c>
      <c r="F11" s="9" t="s">
        <v>1</v>
      </c>
      <c r="G11" s="9" t="s">
        <v>1</v>
      </c>
      <c r="H11" s="9" t="s">
        <v>1</v>
      </c>
      <c r="I11" s="9" t="s">
        <v>1</v>
      </c>
      <c r="J11" s="9" t="s">
        <v>1</v>
      </c>
      <c r="K11" s="9" t="s">
        <v>1</v>
      </c>
      <c r="L11" s="9">
        <v>2460</v>
      </c>
      <c r="M11" s="9">
        <v>1125</v>
      </c>
      <c r="N11" s="9">
        <v>1335</v>
      </c>
      <c r="O11" s="9"/>
      <c r="P11" s="10"/>
    </row>
    <row r="12" spans="1:16" ht="18" customHeight="1">
      <c r="A12" s="40">
        <v>2012</v>
      </c>
      <c r="B12" s="9">
        <v>8</v>
      </c>
      <c r="C12" s="9">
        <v>2597</v>
      </c>
      <c r="D12" s="9">
        <v>1112</v>
      </c>
      <c r="E12" s="9">
        <v>1485</v>
      </c>
      <c r="F12" s="9" t="s">
        <v>1</v>
      </c>
      <c r="G12" s="9" t="s">
        <v>1</v>
      </c>
      <c r="H12" s="9" t="s">
        <v>1</v>
      </c>
      <c r="I12" s="9" t="s">
        <v>1</v>
      </c>
      <c r="J12" s="9" t="s">
        <v>1</v>
      </c>
      <c r="K12" s="9" t="s">
        <v>1</v>
      </c>
      <c r="L12" s="9">
        <v>2597</v>
      </c>
      <c r="M12" s="9">
        <v>1112</v>
      </c>
      <c r="N12" s="9">
        <v>1485</v>
      </c>
      <c r="O12" s="9"/>
      <c r="P12" s="10"/>
    </row>
    <row r="13" spans="1:16" ht="18" customHeight="1">
      <c r="A13" s="40">
        <v>2013</v>
      </c>
      <c r="B13" s="9">
        <v>8</v>
      </c>
      <c r="C13" s="9">
        <v>2656</v>
      </c>
      <c r="D13" s="9">
        <v>1163</v>
      </c>
      <c r="E13" s="9">
        <v>1493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>
        <v>2656</v>
      </c>
      <c r="M13" s="9">
        <v>1163</v>
      </c>
      <c r="N13" s="9">
        <v>1493</v>
      </c>
      <c r="O13" s="9"/>
      <c r="P13" s="10"/>
    </row>
    <row r="14" spans="1:16" ht="18" customHeight="1">
      <c r="A14" s="40">
        <v>2014</v>
      </c>
      <c r="B14" s="9">
        <v>8</v>
      </c>
      <c r="C14" s="9">
        <v>2657</v>
      </c>
      <c r="D14" s="9">
        <v>1116</v>
      </c>
      <c r="E14" s="9">
        <v>1541</v>
      </c>
      <c r="F14" s="9" t="s">
        <v>1</v>
      </c>
      <c r="G14" s="9" t="s">
        <v>1</v>
      </c>
      <c r="H14" s="9" t="s">
        <v>1</v>
      </c>
      <c r="I14" s="9" t="s">
        <v>1</v>
      </c>
      <c r="J14" s="9" t="s">
        <v>1</v>
      </c>
      <c r="K14" s="9" t="s">
        <v>1</v>
      </c>
      <c r="L14" s="9">
        <v>2657</v>
      </c>
      <c r="M14" s="9">
        <v>1116</v>
      </c>
      <c r="N14" s="9">
        <v>1541</v>
      </c>
      <c r="O14" s="9"/>
      <c r="P14" s="10"/>
    </row>
    <row r="15" spans="1:16" ht="18" customHeight="1">
      <c r="A15" s="40">
        <v>2015</v>
      </c>
      <c r="B15" s="180">
        <v>8</v>
      </c>
      <c r="C15" s="107">
        <v>2524</v>
      </c>
      <c r="D15" s="107">
        <v>1050</v>
      </c>
      <c r="E15" s="107">
        <v>1474</v>
      </c>
      <c r="F15" s="180" t="s">
        <v>1</v>
      </c>
      <c r="G15" s="180" t="s">
        <v>1</v>
      </c>
      <c r="H15" s="180" t="s">
        <v>1</v>
      </c>
      <c r="I15" s="180" t="s">
        <v>1</v>
      </c>
      <c r="J15" s="180" t="s">
        <v>1</v>
      </c>
      <c r="K15" s="180" t="s">
        <v>1</v>
      </c>
      <c r="L15" s="107">
        <v>2524</v>
      </c>
      <c r="M15" s="107">
        <v>1050</v>
      </c>
      <c r="N15" s="107">
        <v>1474</v>
      </c>
      <c r="O15" s="9"/>
      <c r="P15" s="10"/>
    </row>
  </sheetData>
  <customSheetViews>
    <customSheetView guid="{8B2CB98E-AEFB-40EF-A7BC-C1216A86C213}" scale="130">
      <selection activeCell="H21" sqref="H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selection activeCell="A18" sqref="A1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>
      <selection activeCell="B15" sqref="B15:N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 hiddenRows="1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 hiddenRows="1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>
      <selection activeCell="B15" sqref="B15:N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selection activeCell="A18" sqref="A18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10">
    <mergeCell ref="A3:A5"/>
    <mergeCell ref="B3:B5"/>
    <mergeCell ref="C3:E3"/>
    <mergeCell ref="F3:N3"/>
    <mergeCell ref="C4:C5"/>
    <mergeCell ref="D4:D5"/>
    <mergeCell ref="E4:E5"/>
    <mergeCell ref="F4:H4"/>
    <mergeCell ref="I4:K4"/>
    <mergeCell ref="L4:N4"/>
  </mergeCells>
  <phoneticPr fontId="19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0"/>
  <dimension ref="A1:P14"/>
  <sheetViews>
    <sheetView zoomScale="130" zoomScaleNormal="100" workbookViewId="0">
      <selection activeCell="J2" sqref="J2"/>
    </sheetView>
  </sheetViews>
  <sheetFormatPr defaultRowHeight="12"/>
  <cols>
    <col min="1" max="1" width="8.28515625" style="2" customWidth="1"/>
    <col min="2" max="4" width="10.5703125" style="2" customWidth="1"/>
    <col min="5" max="5" width="9.140625" style="2" customWidth="1"/>
    <col min="6" max="6" width="14.42578125" style="2" customWidth="1"/>
    <col min="7" max="7" width="8.85546875" style="4" customWidth="1"/>
    <col min="8" max="8" width="14.42578125" style="2" customWidth="1"/>
    <col min="9" max="10" width="10.5703125" style="2" customWidth="1"/>
    <col min="11" max="11" width="8.28515625" style="2" customWidth="1"/>
    <col min="12" max="12" width="8.28515625" style="4" customWidth="1"/>
    <col min="13" max="15" width="8.28515625" style="2" customWidth="1"/>
    <col min="16" max="16384" width="9.140625" style="2"/>
  </cols>
  <sheetData>
    <row r="1" spans="1:16" s="3" customFormat="1">
      <c r="A1" s="14" t="s">
        <v>235</v>
      </c>
      <c r="B1" s="2"/>
      <c r="C1" s="2"/>
      <c r="D1" s="2"/>
      <c r="E1" s="2"/>
      <c r="F1" s="2"/>
      <c r="G1" s="2"/>
      <c r="H1" s="2"/>
      <c r="I1" s="2"/>
      <c r="J1" s="2"/>
    </row>
    <row r="2" spans="1:16" ht="15" customHeight="1" thickBot="1">
      <c r="A2" s="7"/>
      <c r="G2" s="2"/>
      <c r="J2" s="5" t="s">
        <v>37</v>
      </c>
      <c r="L2" s="2"/>
      <c r="N2" s="5"/>
    </row>
    <row r="3" spans="1:16" ht="22.5" customHeight="1" thickTop="1">
      <c r="A3" s="298"/>
      <c r="B3" s="245" t="s">
        <v>127</v>
      </c>
      <c r="C3" s="245"/>
      <c r="D3" s="245"/>
      <c r="E3" s="245" t="s">
        <v>128</v>
      </c>
      <c r="F3" s="245"/>
      <c r="G3" s="245" t="s">
        <v>129</v>
      </c>
      <c r="H3" s="245"/>
      <c r="I3" s="245" t="s">
        <v>130</v>
      </c>
      <c r="J3" s="251" t="s">
        <v>131</v>
      </c>
    </row>
    <row r="4" spans="1:16" ht="22.5" customHeight="1">
      <c r="A4" s="299"/>
      <c r="B4" s="30" t="s">
        <v>64</v>
      </c>
      <c r="C4" s="30" t="s">
        <v>111</v>
      </c>
      <c r="D4" s="30" t="s">
        <v>71</v>
      </c>
      <c r="E4" s="39" t="s">
        <v>63</v>
      </c>
      <c r="F4" s="30" t="s">
        <v>132</v>
      </c>
      <c r="G4" s="39" t="s">
        <v>63</v>
      </c>
      <c r="H4" s="30" t="s">
        <v>132</v>
      </c>
      <c r="I4" s="247"/>
      <c r="J4" s="252"/>
    </row>
    <row r="5" spans="1:16" ht="18" customHeight="1">
      <c r="A5" s="40">
        <v>2006</v>
      </c>
      <c r="B5" s="9">
        <v>290</v>
      </c>
      <c r="C5" s="9">
        <v>115</v>
      </c>
      <c r="D5" s="9">
        <v>175</v>
      </c>
      <c r="E5" s="9">
        <v>26</v>
      </c>
      <c r="F5" s="9">
        <v>23</v>
      </c>
      <c r="G5" s="9">
        <v>5</v>
      </c>
      <c r="H5" s="9">
        <v>5</v>
      </c>
      <c r="I5" s="9">
        <v>55</v>
      </c>
      <c r="J5" s="9">
        <v>204</v>
      </c>
      <c r="K5" s="9"/>
      <c r="L5" s="9"/>
      <c r="M5" s="9"/>
      <c r="N5" s="9"/>
      <c r="O5" s="9"/>
      <c r="P5" s="10"/>
    </row>
    <row r="6" spans="1:16" ht="18" customHeight="1">
      <c r="A6" s="40">
        <v>2007</v>
      </c>
      <c r="B6" s="9">
        <v>339</v>
      </c>
      <c r="C6" s="9">
        <v>134</v>
      </c>
      <c r="D6" s="9">
        <v>205</v>
      </c>
      <c r="E6" s="9">
        <v>24</v>
      </c>
      <c r="F6" s="9">
        <v>17</v>
      </c>
      <c r="G6" s="9">
        <v>4</v>
      </c>
      <c r="H6" s="9">
        <v>4</v>
      </c>
      <c r="I6" s="9">
        <v>47</v>
      </c>
      <c r="J6" s="9">
        <v>264</v>
      </c>
      <c r="K6" s="9"/>
      <c r="L6" s="9"/>
      <c r="M6" s="9"/>
      <c r="N6" s="9"/>
      <c r="O6" s="9"/>
      <c r="P6" s="10"/>
    </row>
    <row r="7" spans="1:16" ht="18" customHeight="1">
      <c r="A7" s="40">
        <v>2008</v>
      </c>
      <c r="B7" s="9">
        <v>372</v>
      </c>
      <c r="C7" s="9">
        <v>160</v>
      </c>
      <c r="D7" s="9">
        <v>212</v>
      </c>
      <c r="E7" s="9">
        <v>24</v>
      </c>
      <c r="F7" s="9">
        <v>16</v>
      </c>
      <c r="G7" s="9">
        <v>5</v>
      </c>
      <c r="H7" s="9">
        <v>3</v>
      </c>
      <c r="I7" s="9">
        <v>48</v>
      </c>
      <c r="J7" s="9">
        <v>295</v>
      </c>
      <c r="K7" s="9"/>
      <c r="L7" s="9"/>
      <c r="M7" s="9"/>
      <c r="N7" s="9"/>
      <c r="O7" s="9"/>
      <c r="P7" s="10"/>
    </row>
    <row r="8" spans="1:16" ht="18" customHeight="1">
      <c r="A8" s="60">
        <v>2009</v>
      </c>
      <c r="B8" s="61">
        <v>394</v>
      </c>
      <c r="C8" s="61">
        <v>159</v>
      </c>
      <c r="D8" s="61">
        <v>235</v>
      </c>
      <c r="E8" s="61">
        <v>22</v>
      </c>
      <c r="F8" s="61">
        <v>16</v>
      </c>
      <c r="G8" s="61">
        <v>4</v>
      </c>
      <c r="H8" s="61">
        <v>2</v>
      </c>
      <c r="I8" s="61">
        <v>57</v>
      </c>
      <c r="J8" s="61">
        <v>311</v>
      </c>
      <c r="K8" s="9"/>
      <c r="L8" s="9"/>
      <c r="M8" s="9"/>
      <c r="N8" s="9"/>
      <c r="O8" s="9"/>
      <c r="P8" s="10"/>
    </row>
    <row r="9" spans="1:16" s="62" customFormat="1" ht="18" customHeight="1">
      <c r="A9" s="40">
        <v>2010</v>
      </c>
      <c r="B9" s="9">
        <v>400</v>
      </c>
      <c r="C9" s="9">
        <v>160</v>
      </c>
      <c r="D9" s="9">
        <v>240</v>
      </c>
      <c r="E9" s="9">
        <v>28</v>
      </c>
      <c r="F9" s="9">
        <v>16</v>
      </c>
      <c r="G9" s="9">
        <v>3</v>
      </c>
      <c r="H9" s="9">
        <v>2</v>
      </c>
      <c r="I9" s="9">
        <v>53</v>
      </c>
      <c r="J9" s="9">
        <v>316</v>
      </c>
      <c r="K9" s="61"/>
      <c r="L9" s="61"/>
      <c r="M9" s="61"/>
      <c r="N9" s="61"/>
      <c r="O9" s="61"/>
      <c r="P9" s="58"/>
    </row>
    <row r="10" spans="1:16" ht="18" customHeight="1">
      <c r="A10" s="40">
        <v>2011</v>
      </c>
      <c r="B10" s="65">
        <v>412</v>
      </c>
      <c r="C10" s="65">
        <v>179</v>
      </c>
      <c r="D10" s="65">
        <v>233</v>
      </c>
      <c r="E10" s="65">
        <v>27</v>
      </c>
      <c r="F10" s="65">
        <v>16</v>
      </c>
      <c r="G10" s="65">
        <v>2</v>
      </c>
      <c r="H10" s="65" t="s">
        <v>1</v>
      </c>
      <c r="I10" s="65">
        <v>58</v>
      </c>
      <c r="J10" s="65">
        <v>325</v>
      </c>
      <c r="K10" s="9"/>
      <c r="L10" s="9"/>
      <c r="M10" s="9"/>
      <c r="N10" s="9"/>
      <c r="O10" s="9"/>
      <c r="P10" s="10"/>
    </row>
    <row r="11" spans="1:16" ht="18" customHeight="1">
      <c r="A11" s="40">
        <v>2012</v>
      </c>
      <c r="B11" s="65">
        <v>412</v>
      </c>
      <c r="C11" s="65">
        <v>166</v>
      </c>
      <c r="D11" s="65">
        <v>246</v>
      </c>
      <c r="E11" s="65">
        <v>27</v>
      </c>
      <c r="F11" s="65">
        <v>17</v>
      </c>
      <c r="G11" s="65">
        <v>3</v>
      </c>
      <c r="H11" s="65">
        <v>2</v>
      </c>
      <c r="I11" s="65">
        <v>55</v>
      </c>
      <c r="J11" s="65">
        <v>327</v>
      </c>
      <c r="K11" s="9"/>
      <c r="L11" s="9"/>
      <c r="M11" s="9"/>
      <c r="N11" s="9"/>
      <c r="O11" s="9"/>
      <c r="P11" s="10"/>
    </row>
    <row r="12" spans="1:16" ht="18" customHeight="1">
      <c r="A12" s="23">
        <v>2013</v>
      </c>
      <c r="B12" s="65">
        <v>423</v>
      </c>
      <c r="C12" s="65">
        <v>169</v>
      </c>
      <c r="D12" s="65">
        <v>254</v>
      </c>
      <c r="E12" s="65">
        <v>26</v>
      </c>
      <c r="F12" s="65">
        <v>6</v>
      </c>
      <c r="G12" s="65">
        <v>2</v>
      </c>
      <c r="H12" s="65">
        <v>1</v>
      </c>
      <c r="I12" s="65">
        <v>64</v>
      </c>
      <c r="J12" s="65">
        <v>331</v>
      </c>
      <c r="K12" s="9"/>
      <c r="L12" s="9"/>
      <c r="M12" s="9"/>
      <c r="N12" s="9"/>
      <c r="O12" s="9"/>
      <c r="P12" s="10"/>
    </row>
    <row r="13" spans="1:16" ht="18" customHeight="1">
      <c r="A13" s="23">
        <v>2014</v>
      </c>
      <c r="B13" s="65">
        <v>421</v>
      </c>
      <c r="C13" s="65">
        <v>169</v>
      </c>
      <c r="D13" s="65">
        <v>252</v>
      </c>
      <c r="E13" s="65">
        <v>28</v>
      </c>
      <c r="F13" s="65">
        <v>18</v>
      </c>
      <c r="G13" s="65">
        <v>4</v>
      </c>
      <c r="H13" s="65">
        <v>3</v>
      </c>
      <c r="I13" s="65">
        <v>78</v>
      </c>
      <c r="J13" s="65">
        <v>311</v>
      </c>
      <c r="K13" s="9"/>
      <c r="L13" s="9"/>
      <c r="M13" s="9"/>
      <c r="N13" s="9"/>
      <c r="O13" s="9"/>
      <c r="P13" s="10"/>
    </row>
    <row r="14" spans="1:16" ht="18" customHeight="1">
      <c r="A14" s="23">
        <v>2015</v>
      </c>
      <c r="B14" s="65">
        <v>423</v>
      </c>
      <c r="C14" s="65">
        <v>187</v>
      </c>
      <c r="D14" s="65">
        <v>236</v>
      </c>
      <c r="E14" s="65">
        <v>29</v>
      </c>
      <c r="F14" s="65">
        <v>17</v>
      </c>
      <c r="G14" s="65">
        <v>4</v>
      </c>
      <c r="H14" s="65">
        <v>3</v>
      </c>
      <c r="I14" s="65">
        <v>78</v>
      </c>
      <c r="J14" s="65">
        <v>312</v>
      </c>
      <c r="K14" s="9"/>
      <c r="L14" s="9"/>
      <c r="M14" s="9"/>
      <c r="N14" s="9"/>
      <c r="O14" s="9"/>
      <c r="P14" s="10"/>
    </row>
  </sheetData>
  <customSheetViews>
    <customSheetView guid="{8B2CB98E-AEFB-40EF-A7BC-C1216A86C213}" scale="130">
      <selection activeCell="D20" sqref="D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>
      <selection activeCell="D21" sqref="D21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selection activeCell="E5" sqref="E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 hiddenRow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 hiddenRow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>
      <selection activeCell="D21" sqref="D21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6">
    <mergeCell ref="A3:A4"/>
    <mergeCell ref="B3:D3"/>
    <mergeCell ref="E3:F3"/>
    <mergeCell ref="G3:H3"/>
    <mergeCell ref="J3:J4"/>
    <mergeCell ref="I3:I4"/>
  </mergeCells>
  <phoneticPr fontId="19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20"/>
  <sheetViews>
    <sheetView zoomScaleNormal="100" workbookViewId="0">
      <pane ySplit="5" topLeftCell="A6" activePane="bottomLeft" state="frozen"/>
      <selection pane="bottomLeft" activeCell="D36" sqref="D36"/>
    </sheetView>
  </sheetViews>
  <sheetFormatPr defaultRowHeight="12"/>
  <cols>
    <col min="1" max="1" width="29.85546875" style="2" customWidth="1"/>
    <col min="2" max="5" width="10.28515625" style="2" customWidth="1"/>
    <col min="6" max="6" width="10.28515625" style="4" customWidth="1"/>
    <col min="7" max="11" width="10.28515625" style="2" customWidth="1"/>
    <col min="12" max="12" width="9.5703125" style="4" customWidth="1"/>
    <col min="13" max="13" width="15.140625" style="2" customWidth="1"/>
    <col min="14" max="14" width="10" style="2" customWidth="1"/>
    <col min="15" max="15" width="11.140625" style="2" customWidth="1"/>
    <col min="16" max="16" width="8.140625" style="2" customWidth="1"/>
    <col min="17" max="16384" width="9.140625" style="2"/>
  </cols>
  <sheetData>
    <row r="1" spans="1:13" s="3" customFormat="1">
      <c r="A1" s="14" t="s">
        <v>189</v>
      </c>
      <c r="B1" s="2"/>
      <c r="C1" s="2"/>
      <c r="D1" s="2"/>
      <c r="E1" s="2"/>
      <c r="F1" s="2"/>
      <c r="G1" s="2"/>
      <c r="H1" s="2"/>
      <c r="I1" s="2"/>
      <c r="J1" s="2"/>
      <c r="M1" s="5"/>
    </row>
    <row r="2" spans="1:13" ht="12.75" thickBot="1">
      <c r="A2" s="7"/>
      <c r="F2" s="2"/>
      <c r="K2" s="5" t="s">
        <v>37</v>
      </c>
    </row>
    <row r="3" spans="1:13" ht="27" customHeight="1" thickTop="1">
      <c r="A3" s="154"/>
      <c r="B3" s="202" t="s">
        <v>9</v>
      </c>
      <c r="C3" s="202" t="s">
        <v>10</v>
      </c>
      <c r="D3" s="202" t="s">
        <v>11</v>
      </c>
      <c r="E3" s="202" t="s">
        <v>12</v>
      </c>
      <c r="F3" s="202" t="s">
        <v>187</v>
      </c>
      <c r="G3" s="202" t="s">
        <v>139</v>
      </c>
      <c r="H3" s="202" t="s">
        <v>156</v>
      </c>
      <c r="I3" s="202" t="s">
        <v>162</v>
      </c>
      <c r="J3" s="203" t="s">
        <v>179</v>
      </c>
      <c r="K3" s="203" t="s">
        <v>257</v>
      </c>
    </row>
    <row r="4" spans="1:13" ht="15" customHeight="1">
      <c r="A4" s="156" t="s">
        <v>60</v>
      </c>
      <c r="B4" s="157">
        <v>66</v>
      </c>
      <c r="C4" s="157">
        <v>67</v>
      </c>
      <c r="D4" s="157">
        <v>68</v>
      </c>
      <c r="E4" s="157">
        <v>69</v>
      </c>
      <c r="F4" s="157">
        <v>78</v>
      </c>
      <c r="G4" s="157">
        <v>78</v>
      </c>
      <c r="H4" s="157">
        <v>82</v>
      </c>
      <c r="I4" s="157">
        <v>95</v>
      </c>
      <c r="J4" s="157">
        <v>99</v>
      </c>
      <c r="K4" s="157">
        <v>113</v>
      </c>
    </row>
    <row r="5" spans="1:13" ht="15" customHeight="1">
      <c r="A5" s="158" t="s">
        <v>61</v>
      </c>
      <c r="B5" s="157">
        <v>4713</v>
      </c>
      <c r="C5" s="157">
        <v>5082</v>
      </c>
      <c r="D5" s="157">
        <v>5502</v>
      </c>
      <c r="E5" s="157">
        <v>6342</v>
      </c>
      <c r="F5" s="157">
        <v>6583</v>
      </c>
      <c r="G5" s="157">
        <v>6394</v>
      </c>
      <c r="H5" s="157">
        <v>6732</v>
      </c>
      <c r="I5" s="159">
        <v>7369</v>
      </c>
      <c r="J5" s="159">
        <v>7599</v>
      </c>
      <c r="K5" s="159">
        <v>8166</v>
      </c>
    </row>
    <row r="6" spans="1:13" ht="15" customHeight="1">
      <c r="A6" s="160" t="s">
        <v>190</v>
      </c>
      <c r="B6" s="157">
        <v>2527</v>
      </c>
      <c r="C6" s="157">
        <v>2675</v>
      </c>
      <c r="D6" s="157">
        <v>2916</v>
      </c>
      <c r="E6" s="157">
        <v>3360</v>
      </c>
      <c r="F6" s="157">
        <v>3504</v>
      </c>
      <c r="G6" s="157">
        <v>3358</v>
      </c>
      <c r="H6" s="157">
        <v>3505</v>
      </c>
      <c r="I6" s="159">
        <v>3896</v>
      </c>
      <c r="J6" s="159">
        <v>3989</v>
      </c>
      <c r="K6" s="159">
        <v>4239</v>
      </c>
    </row>
    <row r="7" spans="1:13" ht="15" customHeight="1">
      <c r="A7" s="160" t="s">
        <v>72</v>
      </c>
      <c r="B7" s="157">
        <v>2186</v>
      </c>
      <c r="C7" s="157">
        <v>2407</v>
      </c>
      <c r="D7" s="157">
        <v>2586</v>
      </c>
      <c r="E7" s="157">
        <v>2982</v>
      </c>
      <c r="F7" s="157">
        <v>3079</v>
      </c>
      <c r="G7" s="157">
        <v>3036</v>
      </c>
      <c r="H7" s="157">
        <v>3227</v>
      </c>
      <c r="I7" s="159">
        <v>3473</v>
      </c>
      <c r="J7" s="159">
        <v>3610</v>
      </c>
      <c r="K7" s="159">
        <v>3927</v>
      </c>
    </row>
    <row r="8" spans="1:13" ht="15" customHeight="1">
      <c r="A8" s="158" t="s">
        <v>62</v>
      </c>
      <c r="B8" s="157">
        <v>787</v>
      </c>
      <c r="C8" s="157">
        <v>818</v>
      </c>
      <c r="D8" s="157">
        <v>848</v>
      </c>
      <c r="E8" s="157">
        <v>918</v>
      </c>
      <c r="F8" s="157">
        <v>981</v>
      </c>
      <c r="G8" s="157">
        <v>991</v>
      </c>
      <c r="H8" s="157">
        <v>1018</v>
      </c>
      <c r="I8" s="159">
        <v>1110</v>
      </c>
      <c r="J8" s="159">
        <v>1156</v>
      </c>
      <c r="K8" s="159">
        <v>1268</v>
      </c>
    </row>
    <row r="9" spans="1:13" ht="15" customHeight="1">
      <c r="A9" s="160" t="s">
        <v>72</v>
      </c>
      <c r="B9" s="157">
        <v>719</v>
      </c>
      <c r="C9" s="157">
        <v>744</v>
      </c>
      <c r="D9" s="157">
        <v>772</v>
      </c>
      <c r="E9" s="157">
        <v>828</v>
      </c>
      <c r="F9" s="157">
        <v>902</v>
      </c>
      <c r="G9" s="157">
        <v>912</v>
      </c>
      <c r="H9" s="157">
        <v>930</v>
      </c>
      <c r="I9" s="159">
        <v>1021</v>
      </c>
      <c r="J9" s="159">
        <v>1061</v>
      </c>
      <c r="K9" s="159">
        <v>1161</v>
      </c>
    </row>
    <row r="10" spans="1:13" ht="15" customHeight="1">
      <c r="A10" s="160" t="s">
        <v>191</v>
      </c>
      <c r="B10" s="157">
        <v>336</v>
      </c>
      <c r="C10" s="157">
        <v>354</v>
      </c>
      <c r="D10" s="157">
        <v>366</v>
      </c>
      <c r="E10" s="157">
        <v>402</v>
      </c>
      <c r="F10" s="157">
        <v>449</v>
      </c>
      <c r="G10" s="157">
        <v>444</v>
      </c>
      <c r="H10" s="157">
        <v>470</v>
      </c>
      <c r="I10" s="159">
        <v>538</v>
      </c>
      <c r="J10" s="159">
        <v>574</v>
      </c>
      <c r="K10" s="159">
        <v>630</v>
      </c>
    </row>
    <row r="11" spans="1:13" ht="15" customHeight="1">
      <c r="A11" s="161" t="s">
        <v>72</v>
      </c>
      <c r="B11" s="157">
        <v>330</v>
      </c>
      <c r="C11" s="157">
        <v>346</v>
      </c>
      <c r="D11" s="157">
        <v>359</v>
      </c>
      <c r="E11" s="157">
        <v>394</v>
      </c>
      <c r="F11" s="157">
        <v>442</v>
      </c>
      <c r="G11" s="157">
        <v>438</v>
      </c>
      <c r="H11" s="157">
        <v>463</v>
      </c>
      <c r="I11" s="159">
        <v>531</v>
      </c>
      <c r="J11" s="159">
        <v>561</v>
      </c>
      <c r="K11" s="159">
        <v>617</v>
      </c>
    </row>
    <row r="12" spans="1:13" ht="15" customHeight="1">
      <c r="A12" s="160" t="s">
        <v>192</v>
      </c>
      <c r="B12" s="157">
        <v>103</v>
      </c>
      <c r="C12" s="157">
        <v>107</v>
      </c>
      <c r="D12" s="157">
        <v>110</v>
      </c>
      <c r="E12" s="157">
        <v>119</v>
      </c>
      <c r="F12" s="157">
        <v>139</v>
      </c>
      <c r="G12" s="157">
        <v>120</v>
      </c>
      <c r="H12" s="157">
        <v>117</v>
      </c>
      <c r="I12" s="159">
        <v>109</v>
      </c>
      <c r="J12" s="159">
        <v>97</v>
      </c>
      <c r="K12" s="159">
        <v>84</v>
      </c>
    </row>
    <row r="13" spans="1:13" ht="15" customHeight="1">
      <c r="A13" s="161" t="s">
        <v>72</v>
      </c>
      <c r="B13" s="157">
        <v>102</v>
      </c>
      <c r="C13" s="157">
        <v>105</v>
      </c>
      <c r="D13" s="157">
        <v>109</v>
      </c>
      <c r="E13" s="157">
        <v>117</v>
      </c>
      <c r="F13" s="157">
        <v>136</v>
      </c>
      <c r="G13" s="157">
        <v>117</v>
      </c>
      <c r="H13" s="157">
        <v>114</v>
      </c>
      <c r="I13" s="159">
        <v>107</v>
      </c>
      <c r="J13" s="159">
        <v>95</v>
      </c>
      <c r="K13" s="159">
        <v>83</v>
      </c>
    </row>
    <row r="14" spans="1:13" ht="15" customHeight="1">
      <c r="A14" s="160" t="s">
        <v>193</v>
      </c>
      <c r="B14" s="157">
        <v>28</v>
      </c>
      <c r="C14" s="157">
        <v>27</v>
      </c>
      <c r="D14" s="157">
        <v>22</v>
      </c>
      <c r="E14" s="157">
        <v>26</v>
      </c>
      <c r="F14" s="157">
        <v>34</v>
      </c>
      <c r="G14" s="157">
        <v>40</v>
      </c>
      <c r="H14" s="157">
        <v>44</v>
      </c>
      <c r="I14" s="159">
        <v>48</v>
      </c>
      <c r="J14" s="159">
        <v>49</v>
      </c>
      <c r="K14" s="159">
        <v>43</v>
      </c>
    </row>
    <row r="15" spans="1:13" ht="15" customHeight="1">
      <c r="A15" s="160" t="s">
        <v>194</v>
      </c>
      <c r="B15" s="157">
        <v>57</v>
      </c>
      <c r="C15" s="157">
        <v>60</v>
      </c>
      <c r="D15" s="157">
        <v>64</v>
      </c>
      <c r="E15" s="157">
        <v>75</v>
      </c>
      <c r="F15" s="157">
        <v>109</v>
      </c>
      <c r="G15" s="157">
        <v>115</v>
      </c>
      <c r="H15" s="157">
        <v>107</v>
      </c>
      <c r="I15" s="159">
        <v>120</v>
      </c>
      <c r="J15" s="159">
        <v>125</v>
      </c>
      <c r="K15" s="159">
        <v>146</v>
      </c>
    </row>
    <row r="16" spans="1:13" ht="15" customHeight="1">
      <c r="A16" s="160" t="s">
        <v>195</v>
      </c>
      <c r="B16" s="157">
        <v>102</v>
      </c>
      <c r="C16" s="157">
        <v>101</v>
      </c>
      <c r="D16" s="157">
        <v>110</v>
      </c>
      <c r="E16" s="157">
        <v>113</v>
      </c>
      <c r="F16" s="157" t="s">
        <v>137</v>
      </c>
      <c r="G16" s="157" t="s">
        <v>137</v>
      </c>
      <c r="H16" s="157" t="s">
        <v>0</v>
      </c>
      <c r="I16" s="159" t="s">
        <v>0</v>
      </c>
      <c r="J16" s="159" t="s">
        <v>0</v>
      </c>
      <c r="K16" s="159" t="s">
        <v>0</v>
      </c>
    </row>
    <row r="17" spans="1:11" ht="15" customHeight="1">
      <c r="A17" s="160" t="s">
        <v>196</v>
      </c>
      <c r="B17" s="157">
        <v>126</v>
      </c>
      <c r="C17" s="157">
        <v>138</v>
      </c>
      <c r="D17" s="157">
        <v>140</v>
      </c>
      <c r="E17" s="157">
        <v>138</v>
      </c>
      <c r="F17" s="157" t="s">
        <v>137</v>
      </c>
      <c r="G17" s="157" t="s">
        <v>137</v>
      </c>
      <c r="H17" s="157" t="s">
        <v>0</v>
      </c>
      <c r="I17" s="159" t="s">
        <v>0</v>
      </c>
      <c r="J17" s="159" t="s">
        <v>0</v>
      </c>
      <c r="K17" s="159" t="s">
        <v>0</v>
      </c>
    </row>
    <row r="18" spans="1:11" ht="15" customHeight="1">
      <c r="A18" s="160" t="s">
        <v>197</v>
      </c>
      <c r="B18" s="157">
        <v>35</v>
      </c>
      <c r="C18" s="157">
        <v>31</v>
      </c>
      <c r="D18" s="157">
        <v>36</v>
      </c>
      <c r="E18" s="157">
        <v>45</v>
      </c>
      <c r="F18" s="157">
        <v>250</v>
      </c>
      <c r="G18" s="157">
        <v>272</v>
      </c>
      <c r="H18" s="157">
        <v>280</v>
      </c>
      <c r="I18" s="159">
        <v>295</v>
      </c>
      <c r="J18" s="159">
        <v>311</v>
      </c>
      <c r="K18" s="159">
        <v>365</v>
      </c>
    </row>
    <row r="20" spans="1:11" ht="25.5" customHeight="1">
      <c r="A20" s="253" t="s">
        <v>188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</row>
  </sheetData>
  <customSheetViews>
    <customSheetView guid="{8B2CB98E-AEFB-40EF-A7BC-C1216A86C213}">
      <pane ySplit="5" topLeftCell="A6" activePane="bottomLeft" state="frozen"/>
      <selection pane="bottomLeft" activeCell="D35" sqref="D3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>
      <pane ySplit="5" topLeftCell="A6" activePane="bottomLeft" state="frozen"/>
      <selection pane="bottomLeft" activeCell="D35" sqref="D3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K4" sqref="K3:K1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 topLeftCell="B1">
      <pane ySplit="5" topLeftCell="A6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 topLeftCell="C1">
      <pane ySplit="5" topLeftCell="A6" activePane="bottomLeft" state="frozen"/>
      <selection pane="bottomLeft" activeCell="H20" sqref="H20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10" showPageBreaks="1" showRuler="0">
      <pane ySplit="5" topLeftCell="A6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5" topLeftCell="A6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>
      <pane ySplit="5" topLeftCell="A6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>
      <pane ySplit="5" topLeftCell="A6" activePane="bottomLeft" state="frozen"/>
      <selection pane="bottomLeft" activeCell="B15" sqref="B15:P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 topLeftCell="B1">
      <pane ySplit="5" topLeftCell="A6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>
      <pane ySplit="5" topLeftCell="A6" activePane="bottomLeft" state="frozen"/>
      <selection pane="bottomLeft" activeCell="B16" sqref="B16:P16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>
      <pane ySplit="5" topLeftCell="A6" activePane="bottomLeft" state="frozen"/>
      <selection pane="bottomLeft" activeCell="D36" sqref="D36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1">
    <mergeCell ref="A20:K20"/>
  </mergeCells>
  <phoneticPr fontId="19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L11"/>
  <sheetViews>
    <sheetView zoomScaleNormal="100" workbookViewId="0">
      <pane ySplit="4" topLeftCell="A5" activePane="bottomLeft" state="frozen"/>
      <selection pane="bottomLeft" activeCell="B14" sqref="B14:G14"/>
    </sheetView>
  </sheetViews>
  <sheetFormatPr defaultRowHeight="12"/>
  <cols>
    <col min="1" max="1" width="24.42578125" style="2" customWidth="1"/>
    <col min="2" max="5" width="10.140625" style="2" customWidth="1"/>
    <col min="6" max="6" width="10.140625" style="4" customWidth="1"/>
    <col min="7" max="11" width="10.140625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14" t="s">
        <v>202</v>
      </c>
      <c r="B1" s="2"/>
      <c r="C1" s="2"/>
      <c r="D1" s="2"/>
      <c r="E1" s="2"/>
      <c r="F1" s="2"/>
      <c r="G1" s="2"/>
      <c r="H1" s="5"/>
      <c r="I1" s="2"/>
      <c r="J1" s="2"/>
    </row>
    <row r="2" spans="1:12" ht="12.75" thickBot="1">
      <c r="K2" s="5" t="s">
        <v>37</v>
      </c>
    </row>
    <row r="3" spans="1:12" s="151" customFormat="1" ht="21" customHeight="1" thickTop="1">
      <c r="A3" s="162"/>
      <c r="B3" s="202" t="s">
        <v>9</v>
      </c>
      <c r="C3" s="202" t="s">
        <v>10</v>
      </c>
      <c r="D3" s="202" t="s">
        <v>11</v>
      </c>
      <c r="E3" s="202" t="s">
        <v>12</v>
      </c>
      <c r="F3" s="202" t="s">
        <v>133</v>
      </c>
      <c r="G3" s="202" t="s">
        <v>139</v>
      </c>
      <c r="H3" s="202" t="s">
        <v>156</v>
      </c>
      <c r="I3" s="202" t="s">
        <v>162</v>
      </c>
      <c r="J3" s="203" t="s">
        <v>179</v>
      </c>
      <c r="K3" s="203" t="s">
        <v>257</v>
      </c>
      <c r="L3" s="163"/>
    </row>
    <row r="4" spans="1:12" s="149" customFormat="1" ht="15" customHeight="1">
      <c r="A4" s="156" t="s">
        <v>203</v>
      </c>
      <c r="B4" s="157">
        <v>227</v>
      </c>
      <c r="C4" s="157">
        <v>241</v>
      </c>
      <c r="D4" s="157">
        <v>252</v>
      </c>
      <c r="E4" s="157">
        <v>276</v>
      </c>
      <c r="F4" s="157">
        <v>287</v>
      </c>
      <c r="G4" s="157">
        <v>287</v>
      </c>
      <c r="H4" s="157">
        <v>300</v>
      </c>
      <c r="I4" s="157">
        <v>334</v>
      </c>
      <c r="J4" s="157">
        <v>366</v>
      </c>
      <c r="K4" s="157">
        <v>396</v>
      </c>
      <c r="L4" s="164"/>
    </row>
    <row r="5" spans="1:12" s="149" customFormat="1" ht="15" customHeight="1">
      <c r="A5" s="160" t="s">
        <v>198</v>
      </c>
      <c r="B5" s="157">
        <v>54</v>
      </c>
      <c r="C5" s="157">
        <v>59</v>
      </c>
      <c r="D5" s="157">
        <v>60</v>
      </c>
      <c r="E5" s="157">
        <v>66</v>
      </c>
      <c r="F5" s="157">
        <v>68</v>
      </c>
      <c r="G5" s="157">
        <v>69</v>
      </c>
      <c r="H5" s="157">
        <v>71</v>
      </c>
      <c r="I5" s="157">
        <v>79</v>
      </c>
      <c r="J5" s="157">
        <v>94</v>
      </c>
      <c r="K5" s="157">
        <v>98</v>
      </c>
      <c r="L5" s="164"/>
    </row>
    <row r="6" spans="1:12" s="149" customFormat="1" ht="15" customHeight="1">
      <c r="A6" s="160" t="s">
        <v>199</v>
      </c>
      <c r="B6" s="157">
        <v>173</v>
      </c>
      <c r="C6" s="157">
        <v>182</v>
      </c>
      <c r="D6" s="157">
        <v>192</v>
      </c>
      <c r="E6" s="157">
        <v>210</v>
      </c>
      <c r="F6" s="157">
        <v>219</v>
      </c>
      <c r="G6" s="157">
        <v>218</v>
      </c>
      <c r="H6" s="157">
        <v>229</v>
      </c>
      <c r="I6" s="157">
        <v>255</v>
      </c>
      <c r="J6" s="157">
        <v>272</v>
      </c>
      <c r="K6" s="157">
        <v>298</v>
      </c>
      <c r="L6" s="164"/>
    </row>
    <row r="7" spans="1:12" s="149" customFormat="1" ht="15" customHeight="1">
      <c r="A7" s="158" t="s">
        <v>61</v>
      </c>
      <c r="B7" s="157">
        <v>4713</v>
      </c>
      <c r="C7" s="157">
        <v>5082</v>
      </c>
      <c r="D7" s="157">
        <v>5502</v>
      </c>
      <c r="E7" s="157">
        <v>6342</v>
      </c>
      <c r="F7" s="157">
        <v>6583</v>
      </c>
      <c r="G7" s="157">
        <v>6394</v>
      </c>
      <c r="H7" s="157">
        <v>6732</v>
      </c>
      <c r="I7" s="157">
        <v>7369</v>
      </c>
      <c r="J7" s="157">
        <v>7599</v>
      </c>
      <c r="K7" s="157">
        <v>8166</v>
      </c>
      <c r="L7" s="164"/>
    </row>
    <row r="8" spans="1:12" s="149" customFormat="1" ht="15" customHeight="1">
      <c r="A8" s="160" t="s">
        <v>200</v>
      </c>
      <c r="B8" s="157">
        <v>754</v>
      </c>
      <c r="C8" s="157">
        <v>869</v>
      </c>
      <c r="D8" s="157">
        <v>969</v>
      </c>
      <c r="E8" s="157">
        <v>1098</v>
      </c>
      <c r="F8" s="157">
        <v>1096</v>
      </c>
      <c r="G8" s="157">
        <v>1109</v>
      </c>
      <c r="H8" s="157">
        <v>1115</v>
      </c>
      <c r="I8" s="157">
        <v>1205</v>
      </c>
      <c r="J8" s="157">
        <v>1312</v>
      </c>
      <c r="K8" s="157">
        <v>1360</v>
      </c>
      <c r="L8" s="164"/>
    </row>
    <row r="9" spans="1:12" s="149" customFormat="1" ht="15" customHeight="1">
      <c r="A9" s="160" t="s">
        <v>201</v>
      </c>
      <c r="B9" s="157">
        <v>3959</v>
      </c>
      <c r="C9" s="157">
        <v>4213</v>
      </c>
      <c r="D9" s="157">
        <v>4533</v>
      </c>
      <c r="E9" s="157">
        <v>5244</v>
      </c>
      <c r="F9" s="157">
        <v>5487</v>
      </c>
      <c r="G9" s="157">
        <v>5285</v>
      </c>
      <c r="H9" s="157">
        <v>5617</v>
      </c>
      <c r="I9" s="157">
        <v>6164</v>
      </c>
      <c r="J9" s="157">
        <v>6287</v>
      </c>
      <c r="K9" s="157">
        <v>6806</v>
      </c>
      <c r="L9" s="164"/>
    </row>
    <row r="11" spans="1:12">
      <c r="A11" s="12" t="s">
        <v>204</v>
      </c>
    </row>
  </sheetData>
  <customSheetViews>
    <customSheetView guid="{8B2CB98E-AEFB-40EF-A7BC-C1216A86C213}">
      <pane ySplit="4" topLeftCell="A5" activePane="bottomLeft" state="frozen"/>
      <selection pane="bottomLeft" activeCell="H32" sqref="H3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>
      <pane ySplit="4" topLeftCell="A5" activePane="bottomLeft" state="frozen"/>
      <selection pane="bottomLeft" activeCell="H32" sqref="H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J25" sqref="J2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>
      <selection activeCell="O31" sqref="O31"/>
      <pageMargins left="0.31496062992125984" right="0.31496062992125984" top="0.74803149606299213" bottom="0.74803149606299213" header="0.31496062992125984" footer="0.31496062992125984"/>
      <pageSetup orientation="portrait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4" topLeftCell="A5" activePane="bottomLeft" state="frozen"/>
      <selection pane="bottomLeft" activeCell="D16" sqref="D1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>
      <pane ySplit="4" topLeftCell="A5" activePane="bottomLeft" state="frozen"/>
      <selection pane="bottomLeft" activeCell="D16" sqref="D1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phoneticPr fontId="19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Q19"/>
  <sheetViews>
    <sheetView zoomScaleNormal="100" workbookViewId="0">
      <pane ySplit="5" topLeftCell="A6" activePane="bottomLeft" state="frozen"/>
      <selection pane="bottomLeft" activeCell="F39" sqref="F39"/>
    </sheetView>
  </sheetViews>
  <sheetFormatPr defaultRowHeight="12"/>
  <cols>
    <col min="1" max="1" width="29.5703125" style="2" customWidth="1"/>
    <col min="2" max="6" width="11.5703125" style="2" customWidth="1"/>
    <col min="7" max="7" width="11.5703125" style="4" customWidth="1"/>
    <col min="8" max="8" width="10.42578125" style="2" customWidth="1"/>
    <col min="9" max="10" width="10.28515625" style="2" customWidth="1"/>
    <col min="11" max="12" width="7.140625" style="2" customWidth="1"/>
    <col min="13" max="13" width="8.42578125" style="4" customWidth="1"/>
    <col min="14" max="14" width="8.42578125" style="2" customWidth="1"/>
    <col min="15" max="15" width="10" style="2" customWidth="1"/>
    <col min="16" max="16" width="11.140625" style="2" customWidth="1"/>
    <col min="17" max="17" width="8.140625" style="2" customWidth="1"/>
    <col min="18" max="16384" width="9.140625" style="2"/>
  </cols>
  <sheetData>
    <row r="1" spans="1:17" s="3" customFormat="1" ht="13.5">
      <c r="A1" s="14" t="s">
        <v>210</v>
      </c>
      <c r="B1" s="2"/>
      <c r="C1" s="2"/>
      <c r="D1" s="2"/>
      <c r="E1" s="2"/>
      <c r="F1" s="2"/>
      <c r="G1" s="2"/>
      <c r="H1" s="2"/>
      <c r="I1" s="2"/>
      <c r="J1" s="2"/>
      <c r="K1" s="2"/>
      <c r="Q1" s="5"/>
    </row>
    <row r="2" spans="1:17" ht="15" customHeight="1" thickBot="1">
      <c r="A2" s="7"/>
      <c r="G2" s="5" t="s">
        <v>37</v>
      </c>
      <c r="M2" s="2"/>
    </row>
    <row r="3" spans="1:17" ht="22.5" customHeight="1" thickTop="1">
      <c r="A3" s="20"/>
      <c r="B3" s="153" t="s">
        <v>133</v>
      </c>
      <c r="C3" s="153" t="s">
        <v>139</v>
      </c>
      <c r="D3" s="165" t="s">
        <v>156</v>
      </c>
      <c r="E3" s="166" t="s">
        <v>162</v>
      </c>
      <c r="F3" s="167" t="s">
        <v>179</v>
      </c>
      <c r="G3" s="167" t="s">
        <v>257</v>
      </c>
    </row>
    <row r="4" spans="1:17" ht="15" customHeight="1">
      <c r="A4" s="168" t="s">
        <v>65</v>
      </c>
      <c r="B4" s="80">
        <f>730+24</f>
        <v>754</v>
      </c>
      <c r="C4" s="80">
        <f>727+24</f>
        <v>751</v>
      </c>
      <c r="D4" s="80">
        <f>708+23</f>
        <v>731</v>
      </c>
      <c r="E4" s="80">
        <f>704+23</f>
        <v>727</v>
      </c>
      <c r="F4" s="80">
        <f>698+23</f>
        <v>721</v>
      </c>
      <c r="G4" s="80">
        <v>720</v>
      </c>
    </row>
    <row r="5" spans="1:17" ht="15" customHeight="1">
      <c r="A5" s="169" t="s">
        <v>66</v>
      </c>
      <c r="B5" s="80">
        <f>5533+76</f>
        <v>5609</v>
      </c>
      <c r="C5" s="80">
        <f>5482+75</f>
        <v>5557</v>
      </c>
      <c r="D5" s="80">
        <f>5361+78</f>
        <v>5439</v>
      </c>
      <c r="E5" s="80">
        <f>5228+82</f>
        <v>5310</v>
      </c>
      <c r="F5" s="80">
        <f>5172+79</f>
        <v>5251</v>
      </c>
      <c r="G5" s="80">
        <v>5244</v>
      </c>
    </row>
    <row r="6" spans="1:17" ht="15" customHeight="1">
      <c r="A6" s="170" t="s">
        <v>67</v>
      </c>
      <c r="B6" s="164"/>
      <c r="C6" s="164"/>
      <c r="D6" s="164"/>
      <c r="E6" s="164"/>
      <c r="F6" s="164"/>
      <c r="G6" s="164"/>
    </row>
    <row r="7" spans="1:17" ht="15" customHeight="1">
      <c r="A7" s="171" t="s">
        <v>205</v>
      </c>
      <c r="B7" s="80">
        <f>108322+414</f>
        <v>108736</v>
      </c>
      <c r="C7" s="80">
        <f>104625+403</f>
        <v>105028</v>
      </c>
      <c r="D7" s="80">
        <f>100966+410</f>
        <v>101376</v>
      </c>
      <c r="E7" s="80">
        <f>98599+426</f>
        <v>99025</v>
      </c>
      <c r="F7" s="80">
        <f>96524+408</f>
        <v>96932</v>
      </c>
      <c r="G7" s="80">
        <v>95639</v>
      </c>
    </row>
    <row r="8" spans="1:17" ht="15" customHeight="1">
      <c r="A8" s="19" t="s">
        <v>72</v>
      </c>
      <c r="B8" s="80">
        <f>147+52762</f>
        <v>52909</v>
      </c>
      <c r="C8" s="80">
        <f>141+50862</f>
        <v>51003</v>
      </c>
      <c r="D8" s="80">
        <f>49124+142</f>
        <v>49266</v>
      </c>
      <c r="E8" s="80">
        <f>142+48086</f>
        <v>48228</v>
      </c>
      <c r="F8" s="80">
        <f>141+47136</f>
        <v>47277</v>
      </c>
      <c r="G8" s="80">
        <v>46606</v>
      </c>
    </row>
    <row r="9" spans="1:17" ht="15" customHeight="1">
      <c r="A9" s="172" t="s">
        <v>206</v>
      </c>
      <c r="B9" s="80">
        <f>56267+243</f>
        <v>56510</v>
      </c>
      <c r="C9" s="80">
        <f>246+55114</f>
        <v>55360</v>
      </c>
      <c r="D9" s="80">
        <f>53780+256</f>
        <v>54036</v>
      </c>
      <c r="E9" s="80">
        <f>260+52514</f>
        <v>52774</v>
      </c>
      <c r="F9" s="80">
        <f>238+51732</f>
        <v>51970</v>
      </c>
      <c r="G9" s="80">
        <v>51858</v>
      </c>
    </row>
    <row r="10" spans="1:17" ht="15" customHeight="1">
      <c r="A10" s="19" t="s">
        <v>72</v>
      </c>
      <c r="B10" s="80">
        <f>81+27559</f>
        <v>27640</v>
      </c>
      <c r="C10" s="80">
        <f>78+26879</f>
        <v>26957</v>
      </c>
      <c r="D10" s="80">
        <f>26219+80</f>
        <v>26299</v>
      </c>
      <c r="E10" s="80">
        <f>74+25596</f>
        <v>25670</v>
      </c>
      <c r="F10" s="80">
        <f>78+25265</f>
        <v>25343</v>
      </c>
      <c r="G10" s="80">
        <v>25328</v>
      </c>
    </row>
    <row r="11" spans="1:17" ht="15" customHeight="1">
      <c r="A11" s="172" t="s">
        <v>207</v>
      </c>
      <c r="B11" s="80">
        <f>52055+171</f>
        <v>52226</v>
      </c>
      <c r="C11" s="80">
        <f>157+49511</f>
        <v>49668</v>
      </c>
      <c r="D11" s="80">
        <f>47186+154</f>
        <v>47340</v>
      </c>
      <c r="E11" s="80">
        <f>46085+166</f>
        <v>46251</v>
      </c>
      <c r="F11" s="80">
        <f>44792+170</f>
        <v>44962</v>
      </c>
      <c r="G11" s="80">
        <v>43781</v>
      </c>
    </row>
    <row r="12" spans="1:17" ht="15" customHeight="1">
      <c r="A12" s="19" t="s">
        <v>72</v>
      </c>
      <c r="B12" s="80">
        <f>66+25203</f>
        <v>25269</v>
      </c>
      <c r="C12" s="80">
        <f>63+23983</f>
        <v>24046</v>
      </c>
      <c r="D12" s="80">
        <f>22905+62</f>
        <v>22967</v>
      </c>
      <c r="E12" s="80">
        <f>68+22490</f>
        <v>22558</v>
      </c>
      <c r="F12" s="80">
        <f>21871+63</f>
        <v>21934</v>
      </c>
      <c r="G12" s="80">
        <v>21278</v>
      </c>
    </row>
    <row r="13" spans="1:17" ht="15" customHeight="1">
      <c r="A13" s="171" t="s">
        <v>208</v>
      </c>
      <c r="B13" s="80">
        <f>18+10707</f>
        <v>10725</v>
      </c>
      <c r="C13" s="80">
        <f>33+10637</f>
        <v>10670</v>
      </c>
      <c r="D13" s="80">
        <f>42+10469</f>
        <v>10511</v>
      </c>
      <c r="E13" s="80">
        <f>10133+43</f>
        <v>10176</v>
      </c>
      <c r="F13" s="80">
        <f>10127+43</f>
        <v>10170</v>
      </c>
      <c r="G13" s="80">
        <v>10595</v>
      </c>
    </row>
    <row r="14" spans="1:17" ht="15" customHeight="1">
      <c r="A14" s="19" t="s">
        <v>72</v>
      </c>
      <c r="B14" s="80">
        <f>3+5203</f>
        <v>5206</v>
      </c>
      <c r="C14" s="80">
        <f>11+5180</f>
        <v>5191</v>
      </c>
      <c r="D14" s="80">
        <f>13+5075</f>
        <v>5088</v>
      </c>
      <c r="E14" s="80">
        <f>11+4976</f>
        <v>4987</v>
      </c>
      <c r="F14" s="80">
        <f>11+4983</f>
        <v>4994</v>
      </c>
      <c r="G14" s="80">
        <v>5176</v>
      </c>
    </row>
    <row r="15" spans="1:17" ht="15" customHeight="1">
      <c r="A15" s="173" t="s">
        <v>68</v>
      </c>
      <c r="B15" s="164">
        <f>8140+83</f>
        <v>8223</v>
      </c>
      <c r="C15" s="164">
        <f>8278+82</f>
        <v>8360</v>
      </c>
      <c r="D15" s="164">
        <f>8370+85</f>
        <v>8455</v>
      </c>
      <c r="E15" s="164">
        <f>8347+101</f>
        <v>8448</v>
      </c>
      <c r="F15" s="164">
        <f>8439+96</f>
        <v>8535</v>
      </c>
      <c r="G15" s="164">
        <v>8138</v>
      </c>
    </row>
    <row r="16" spans="1:17" ht="15" customHeight="1">
      <c r="A16" s="19" t="s">
        <v>72</v>
      </c>
      <c r="B16" s="164">
        <f>5570+74</f>
        <v>5644</v>
      </c>
      <c r="C16" s="164">
        <f>5694+69</f>
        <v>5763</v>
      </c>
      <c r="D16" s="164">
        <f>5774+69</f>
        <v>5843</v>
      </c>
      <c r="E16" s="164">
        <f>80+5798</f>
        <v>5878</v>
      </c>
      <c r="F16" s="164">
        <f>81+5899</f>
        <v>5980</v>
      </c>
      <c r="G16" s="164">
        <v>5685</v>
      </c>
    </row>
    <row r="17" spans="1:7" ht="15" customHeight="1">
      <c r="A17" s="19" t="s">
        <v>209</v>
      </c>
      <c r="B17" s="164">
        <f>83+6813</f>
        <v>6896</v>
      </c>
      <c r="C17" s="164">
        <f>6659+81</f>
        <v>6740</v>
      </c>
      <c r="D17" s="164">
        <f>6513+84</f>
        <v>6597</v>
      </c>
      <c r="E17" s="164">
        <f>6198+94</f>
        <v>6292</v>
      </c>
      <c r="F17" s="164">
        <f>6095+90</f>
        <v>6185</v>
      </c>
      <c r="G17" s="164">
        <v>5792</v>
      </c>
    </row>
    <row r="18" spans="1:7">
      <c r="D18" s="4"/>
      <c r="G18" s="2"/>
    </row>
    <row r="19" spans="1:7">
      <c r="A19" s="12" t="s">
        <v>204</v>
      </c>
      <c r="D19" s="4"/>
      <c r="G19" s="2"/>
    </row>
  </sheetData>
  <customSheetViews>
    <customSheetView guid="{8B2CB98E-AEFB-40EF-A7BC-C1216A86C213}">
      <pane ySplit="5" topLeftCell="A6" activePane="bottomLeft" state="frozen"/>
      <selection pane="bottomLeft" activeCell="H7" sqref="H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>
      <pane ySplit="5" topLeftCell="A6" activePane="bottomLeft" state="frozen"/>
      <selection pane="bottomLeft" activeCell="H7" sqref="H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G4" sqref="G4:G1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howPageBreaks="1">
      <pane ySplit="5" topLeftCell="A6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>
      <pane ySplit="5" topLeftCell="A6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howPageBreaks="1" showRuler="0">
      <pane ySplit="5" topLeftCell="A6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5" topLeftCell="A6" activePane="bottomLeft" state="frozen"/>
      <selection pane="bottomLeft" activeCell="K12" sqref="K1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>
      <pane ySplit="5" topLeftCell="A6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>
      <pane ySplit="5" topLeftCell="A6" activePane="bottomLeft" state="frozen"/>
      <selection pane="bottomLeft" activeCell="B15" sqref="B15:H15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>
      <pane ySplit="5" topLeftCell="A6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>
      <pane ySplit="5" topLeftCell="A6" activePane="bottomLeft" state="frozen"/>
      <selection pane="bottomLeft" activeCell="B15" sqref="B15:N15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>
      <pane ySplit="5" topLeftCell="A6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phoneticPr fontId="19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M11"/>
  <sheetViews>
    <sheetView zoomScale="130" zoomScaleNormal="100" workbookViewId="0">
      <pane ySplit="4" topLeftCell="A5" activePane="bottomLeft" state="frozen"/>
      <selection pane="bottomLeft" activeCell="B14" sqref="B14:G14"/>
    </sheetView>
  </sheetViews>
  <sheetFormatPr defaultRowHeight="12"/>
  <cols>
    <col min="1" max="1" width="27.7109375" style="2" customWidth="1"/>
    <col min="2" max="6" width="10.85546875" style="2" customWidth="1"/>
    <col min="7" max="7" width="10.85546875" style="4" customWidth="1"/>
    <col min="8" max="8" width="15.42578125" style="2" customWidth="1"/>
    <col min="9" max="11" width="8.7109375" style="2" customWidth="1"/>
    <col min="12" max="12" width="13" style="2" customWidth="1"/>
    <col min="13" max="13" width="9.140625" style="4" customWidth="1"/>
    <col min="14" max="14" width="10.7109375" style="2" customWidth="1"/>
    <col min="15" max="16384" width="9.140625" style="2"/>
  </cols>
  <sheetData>
    <row r="1" spans="1:13" s="3" customFormat="1">
      <c r="A1" s="150" t="s">
        <v>211</v>
      </c>
      <c r="B1" s="151"/>
      <c r="C1" s="151"/>
      <c r="D1" s="151"/>
      <c r="E1" s="151"/>
      <c r="F1" s="151"/>
      <c r="G1" s="151"/>
      <c r="H1" s="151"/>
      <c r="I1" s="152"/>
      <c r="J1" s="151"/>
      <c r="K1" s="2"/>
    </row>
    <row r="2" spans="1:13" ht="15" customHeight="1" thickBot="1">
      <c r="A2" s="7"/>
      <c r="F2" s="5" t="s">
        <v>37</v>
      </c>
      <c r="G2" s="2"/>
      <c r="M2" s="2"/>
    </row>
    <row r="3" spans="1:13" ht="24" customHeight="1" thickTop="1">
      <c r="A3" s="154"/>
      <c r="B3" s="155" t="s">
        <v>139</v>
      </c>
      <c r="C3" s="155" t="s">
        <v>156</v>
      </c>
      <c r="D3" s="155" t="s">
        <v>162</v>
      </c>
      <c r="E3" s="174" t="s">
        <v>179</v>
      </c>
      <c r="F3" s="174" t="s">
        <v>257</v>
      </c>
    </row>
    <row r="4" spans="1:13" ht="15" customHeight="1">
      <c r="A4" s="175" t="s">
        <v>65</v>
      </c>
      <c r="B4" s="78">
        <v>16</v>
      </c>
      <c r="C4" s="78">
        <v>15</v>
      </c>
      <c r="D4" s="78">
        <v>15</v>
      </c>
      <c r="E4" s="78">
        <v>15</v>
      </c>
      <c r="F4" s="78">
        <v>16</v>
      </c>
    </row>
    <row r="5" spans="1:13" ht="15" customHeight="1">
      <c r="A5" s="176" t="s">
        <v>212</v>
      </c>
      <c r="B5" s="78">
        <v>3154</v>
      </c>
      <c r="C5" s="78">
        <v>3198</v>
      </c>
      <c r="D5" s="78">
        <v>3148</v>
      </c>
      <c r="E5" s="78">
        <v>3215</v>
      </c>
      <c r="F5" s="78">
        <v>3140</v>
      </c>
    </row>
    <row r="6" spans="1:13" ht="15" customHeight="1">
      <c r="A6" s="19" t="s">
        <v>72</v>
      </c>
      <c r="B6" s="78">
        <v>1869</v>
      </c>
      <c r="C6" s="78">
        <v>1878</v>
      </c>
      <c r="D6" s="78">
        <v>1870</v>
      </c>
      <c r="E6" s="78">
        <v>1851</v>
      </c>
      <c r="F6" s="78">
        <v>1860</v>
      </c>
    </row>
    <row r="7" spans="1:13" ht="15" customHeight="1">
      <c r="A7" s="176" t="s">
        <v>68</v>
      </c>
      <c r="B7" s="78">
        <v>340</v>
      </c>
      <c r="C7" s="78">
        <v>357</v>
      </c>
      <c r="D7" s="78">
        <v>357</v>
      </c>
      <c r="E7" s="78">
        <v>342</v>
      </c>
      <c r="F7" s="78">
        <v>251</v>
      </c>
    </row>
    <row r="8" spans="1:13" ht="15" customHeight="1">
      <c r="A8" s="19" t="s">
        <v>72</v>
      </c>
      <c r="B8" s="78">
        <v>209</v>
      </c>
      <c r="C8" s="78">
        <v>247</v>
      </c>
      <c r="D8" s="78">
        <v>241</v>
      </c>
      <c r="E8" s="78">
        <v>244</v>
      </c>
      <c r="F8" s="78">
        <v>175</v>
      </c>
    </row>
    <row r="9" spans="1:13" ht="15" customHeight="1">
      <c r="A9" s="177" t="s">
        <v>209</v>
      </c>
      <c r="B9" s="78">
        <v>250</v>
      </c>
      <c r="C9" s="78">
        <v>272</v>
      </c>
      <c r="D9" s="78">
        <v>260</v>
      </c>
      <c r="E9" s="78">
        <v>257</v>
      </c>
      <c r="F9" s="78">
        <v>160</v>
      </c>
    </row>
    <row r="11" spans="1:13">
      <c r="A11" s="51" t="s">
        <v>69</v>
      </c>
    </row>
  </sheetData>
  <customSheetViews>
    <customSheetView guid="{8B2CB98E-AEFB-40EF-A7BC-C1216A86C213}" scale="130">
      <pane ySplit="4" topLeftCell="A5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pane ySplit="4" topLeftCell="A5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F9" sqref="F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>
      <pane ySplit="4" topLeftCell="A5" activePane="bottomLeft" state="frozen"/>
      <selection pane="bottomLeft" activeCell="E13" sqref="E13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>
      <pane ySplit="4" topLeftCell="A5" activePane="bottomLeft" state="frozen"/>
      <selection pane="bottomLeft" activeCell="G14" sqref="G14"/>
      <pageMargins left="0.31496062992125984" right="0.31496062992125984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phoneticPr fontId="19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S17"/>
  <sheetViews>
    <sheetView zoomScale="120" zoomScaleNormal="100" workbookViewId="0">
      <pane ySplit="6" topLeftCell="A7" activePane="bottomLeft" state="frozen"/>
      <selection pane="bottomLeft" activeCell="F33" sqref="F33"/>
    </sheetView>
  </sheetViews>
  <sheetFormatPr defaultRowHeight="12"/>
  <cols>
    <col min="1" max="1" width="31.140625" style="2" customWidth="1"/>
    <col min="2" max="6" width="10.7109375" style="2" customWidth="1"/>
    <col min="7" max="7" width="10.7109375" style="4" customWidth="1"/>
    <col min="8" max="11" width="9.28515625" style="2" customWidth="1"/>
    <col min="12" max="12" width="7.5703125" style="2" customWidth="1"/>
    <col min="13" max="13" width="7.5703125" style="4" customWidth="1"/>
    <col min="14" max="18" width="7.5703125" style="2" customWidth="1"/>
    <col min="19" max="16384" width="9.140625" style="2"/>
  </cols>
  <sheetData>
    <row r="1" spans="1:19" s="3" customFormat="1">
      <c r="A1" s="14" t="s">
        <v>214</v>
      </c>
      <c r="B1" s="2"/>
      <c r="C1" s="2"/>
      <c r="D1" s="2"/>
      <c r="E1" s="2"/>
      <c r="F1" s="2"/>
      <c r="G1" s="2"/>
      <c r="H1" s="2"/>
      <c r="I1" s="2"/>
      <c r="J1" s="2"/>
      <c r="K1" s="2"/>
      <c r="S1" s="5"/>
    </row>
    <row r="2" spans="1:19" ht="15" customHeight="1" thickBot="1">
      <c r="A2" s="7"/>
      <c r="G2" s="5" t="s">
        <v>37</v>
      </c>
      <c r="M2" s="2"/>
      <c r="S2" s="5"/>
    </row>
    <row r="3" spans="1:19" ht="30" customHeight="1" thickTop="1">
      <c r="A3" s="178"/>
      <c r="B3" s="153" t="s">
        <v>133</v>
      </c>
      <c r="C3" s="153" t="s">
        <v>139</v>
      </c>
      <c r="D3" s="165" t="s">
        <v>156</v>
      </c>
      <c r="E3" s="166" t="s">
        <v>162</v>
      </c>
      <c r="F3" s="167" t="s">
        <v>179</v>
      </c>
      <c r="G3" s="167" t="s">
        <v>257</v>
      </c>
    </row>
    <row r="4" spans="1:19" ht="15" customHeight="1">
      <c r="A4" s="179" t="s">
        <v>65</v>
      </c>
      <c r="B4" s="180">
        <v>94</v>
      </c>
      <c r="C4" s="180">
        <v>94</v>
      </c>
      <c r="D4" s="180">
        <v>94</v>
      </c>
      <c r="E4" s="180">
        <v>94</v>
      </c>
      <c r="F4" s="181">
        <v>94</v>
      </c>
      <c r="G4" s="181">
        <v>94</v>
      </c>
    </row>
    <row r="5" spans="1:19" ht="15" customHeight="1">
      <c r="A5" s="182" t="s">
        <v>66</v>
      </c>
      <c r="B5" s="180">
        <v>1926</v>
      </c>
      <c r="C5" s="180">
        <v>1990</v>
      </c>
      <c r="D5" s="180">
        <v>2027</v>
      </c>
      <c r="E5" s="180">
        <v>1963</v>
      </c>
      <c r="F5" s="181">
        <v>1872</v>
      </c>
      <c r="G5" s="181">
        <v>1869</v>
      </c>
    </row>
    <row r="6" spans="1:19" ht="15" customHeight="1">
      <c r="A6" s="173" t="s">
        <v>217</v>
      </c>
      <c r="B6" s="180">
        <v>48225</v>
      </c>
      <c r="C6" s="180">
        <v>48788</v>
      </c>
      <c r="D6" s="180">
        <v>50452</v>
      </c>
      <c r="E6" s="180">
        <v>49367</v>
      </c>
      <c r="F6" s="181">
        <v>46421</v>
      </c>
      <c r="G6" s="181">
        <v>43975</v>
      </c>
    </row>
    <row r="7" spans="1:19" ht="15" customHeight="1">
      <c r="A7" s="19" t="s">
        <v>72</v>
      </c>
      <c r="B7" s="80">
        <v>24078</v>
      </c>
      <c r="C7" s="80">
        <v>24247</v>
      </c>
      <c r="D7" s="80">
        <v>24997</v>
      </c>
      <c r="E7" s="183">
        <v>24473</v>
      </c>
      <c r="F7" s="184">
        <v>23072</v>
      </c>
      <c r="G7" s="184">
        <v>21926</v>
      </c>
    </row>
    <row r="8" spans="1:19" ht="15" customHeight="1">
      <c r="A8" s="173" t="s">
        <v>213</v>
      </c>
      <c r="B8" s="80"/>
      <c r="C8" s="80"/>
      <c r="D8" s="80"/>
      <c r="E8" s="183"/>
      <c r="F8" s="184"/>
      <c r="G8" s="184"/>
    </row>
    <row r="9" spans="1:19" ht="15" customHeight="1">
      <c r="A9" s="172" t="s">
        <v>215</v>
      </c>
      <c r="B9" s="80">
        <v>11208</v>
      </c>
      <c r="C9" s="80">
        <v>11336</v>
      </c>
      <c r="D9" s="80">
        <v>11570</v>
      </c>
      <c r="E9" s="183">
        <v>11483</v>
      </c>
      <c r="F9" s="184">
        <v>10944</v>
      </c>
      <c r="G9" s="184">
        <v>10360</v>
      </c>
    </row>
    <row r="10" spans="1:19" ht="15" customHeight="1">
      <c r="A10" s="19" t="s">
        <v>72</v>
      </c>
      <c r="B10" s="80">
        <v>7010</v>
      </c>
      <c r="C10" s="80">
        <v>7092</v>
      </c>
      <c r="D10" s="80">
        <v>7194</v>
      </c>
      <c r="E10" s="183">
        <v>7157</v>
      </c>
      <c r="F10" s="184">
        <v>6865</v>
      </c>
      <c r="G10" s="184">
        <v>6469</v>
      </c>
    </row>
    <row r="11" spans="1:19" ht="15" customHeight="1">
      <c r="A11" s="172" t="s">
        <v>216</v>
      </c>
      <c r="B11" s="80">
        <v>37017</v>
      </c>
      <c r="C11" s="80">
        <v>37452</v>
      </c>
      <c r="D11" s="80">
        <v>38882</v>
      </c>
      <c r="E11" s="183">
        <v>37884</v>
      </c>
      <c r="F11" s="184">
        <v>35477</v>
      </c>
      <c r="G11" s="184">
        <v>33615</v>
      </c>
    </row>
    <row r="12" spans="1:19" ht="15" customHeight="1">
      <c r="A12" s="19" t="s">
        <v>72</v>
      </c>
      <c r="B12" s="80">
        <v>17068</v>
      </c>
      <c r="C12" s="80">
        <v>17155</v>
      </c>
      <c r="D12" s="80">
        <v>17803</v>
      </c>
      <c r="E12" s="183">
        <v>17316</v>
      </c>
      <c r="F12" s="184">
        <v>16207</v>
      </c>
      <c r="G12" s="184">
        <v>15457</v>
      </c>
    </row>
    <row r="13" spans="1:19" ht="15" customHeight="1">
      <c r="A13" s="173" t="s">
        <v>70</v>
      </c>
      <c r="B13" s="55">
        <v>3598</v>
      </c>
      <c r="C13" s="55">
        <v>3768</v>
      </c>
      <c r="D13" s="55">
        <v>3981</v>
      </c>
      <c r="E13" s="164">
        <v>4013</v>
      </c>
      <c r="F13" s="184">
        <v>3947</v>
      </c>
      <c r="G13" s="184">
        <v>3785</v>
      </c>
    </row>
    <row r="14" spans="1:19" ht="15" customHeight="1">
      <c r="A14" s="19" t="s">
        <v>72</v>
      </c>
      <c r="B14" s="55">
        <v>2099</v>
      </c>
      <c r="C14" s="55">
        <v>2250</v>
      </c>
      <c r="D14" s="55">
        <v>2418</v>
      </c>
      <c r="E14" s="164">
        <v>2478</v>
      </c>
      <c r="F14" s="184">
        <v>2429</v>
      </c>
      <c r="G14" s="184">
        <v>2349</v>
      </c>
    </row>
    <row r="15" spans="1:19" ht="15" customHeight="1">
      <c r="A15" s="19" t="s">
        <v>209</v>
      </c>
      <c r="B15" s="55">
        <v>2719</v>
      </c>
      <c r="C15" s="55">
        <v>2801</v>
      </c>
      <c r="D15" s="55">
        <v>2879</v>
      </c>
      <c r="E15" s="164">
        <v>2810</v>
      </c>
      <c r="F15" s="184">
        <v>2674</v>
      </c>
      <c r="G15" s="184">
        <v>2509</v>
      </c>
    </row>
    <row r="16" spans="1:19">
      <c r="A16" s="4"/>
      <c r="B16" s="4"/>
      <c r="C16" s="4"/>
      <c r="D16" s="4"/>
      <c r="E16" s="4"/>
      <c r="F16" s="4"/>
    </row>
    <row r="17" spans="1:6">
      <c r="A17" s="12" t="s">
        <v>204</v>
      </c>
      <c r="B17" s="4"/>
      <c r="C17" s="4"/>
      <c r="D17" s="4"/>
      <c r="E17" s="4"/>
      <c r="F17" s="4"/>
    </row>
  </sheetData>
  <customSheetViews>
    <customSheetView guid="{8B2CB98E-AEFB-40EF-A7BC-C1216A86C213}" scale="120">
      <pane ySplit="6" topLeftCell="A7" activePane="bottomLeft" state="frozen"/>
      <selection pane="bottomLeft" activeCell="G17" sqref="G17"/>
      <pageMargins left="0.11811023622047245" right="0.11811023622047245" top="0.74803149606299213" bottom="0.74803149606299213" header="0.31496062992125984" footer="0.31496062992125984"/>
      <pageSetup paperSize="9" orientation="landscape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20">
      <pane ySplit="6" topLeftCell="A7" activePane="bottomLeft" state="frozen"/>
      <selection pane="bottomLeft" activeCell="G17" sqref="G17"/>
      <pageMargins left="0.11811023622047245" right="0.11811023622047245" top="0.74803149606299213" bottom="0.74803149606299213" header="0.31496062992125984" footer="0.31496062992125984"/>
      <pageSetup paperSize="9" orientation="landscape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20" showPageBreaks="1">
      <selection activeCell="G4" sqref="G4:G16"/>
      <pageMargins left="0.11811023622047245" right="0.11811023622047245" top="0.74803149606299213" bottom="0.74803149606299213" header="0.31496062992125984" footer="0.31496062992125984"/>
      <pageSetup paperSize="9" orientation="landscape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howPageBreaks="1" topLeftCell="B1">
      <pane ySplit="6" topLeftCell="A7" activePane="bottomLeft" state="frozen"/>
      <selection pane="bottomLeft" activeCell="R2" sqref="R2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>
      <pane ySplit="6" topLeftCell="A7" activePane="bottomLeft" state="frozen"/>
      <selection pane="bottomLeft" activeCell="A16" sqref="A16"/>
      <pageMargins left="0.11811023622047245" right="0.11811023622047245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howPageBreaks="1" showRuler="0">
      <pane ySplit="6" topLeftCell="A7" activePane="bottomLeft" state="frozen"/>
      <selection pane="bottomLeft" activeCell="A16" sqref="A16"/>
      <pageMargins left="0.11811023622047245" right="0.11811023622047245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20">
      <pane ySplit="6" topLeftCell="A7" activePane="bottomLeft" state="frozen"/>
      <selection pane="bottomLeft" activeCell="R2" sqref="R2"/>
      <pageMargins left="0.11811023622047245" right="0.11811023622047245" top="0.74803149606299213" bottom="0.74803149606299213" header="0.31496062992125984" footer="0.31496062992125984"/>
      <pageSetup paperSize="9" orientation="landscape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topLeftCell="B1">
      <pane ySplit="6" topLeftCell="A7" activePane="bottomLeft" state="frozen"/>
      <selection pane="bottomLeft" activeCell="R2" sqref="R2"/>
      <pageMargins left="0.11811023622047245" right="0.11811023622047245" top="0.74803149606299213" bottom="0.74803149606299213" header="0.31496062992125984" footer="0.31496062992125984"/>
      <pageSetup paperSize="9" orientation="landscape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20">
      <pane ySplit="6" topLeftCell="A7" activePane="bottomLeft" state="frozen"/>
      <selection pane="bottomLeft" activeCell="E17" sqref="E17:M18"/>
      <pageMargins left="0.11811023622047245" right="0.11811023622047245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topLeftCell="B1">
      <pane ySplit="6" topLeftCell="A7" activePane="bottomLeft" state="frozen"/>
      <selection pane="bottomLeft" activeCell="R2" sqref="R2"/>
      <pageMargins left="0.11811023622047245" right="0.11811023622047245" top="0.74803149606299213" bottom="0.74803149606299213" header="0.31496062992125984" footer="0.31496062992125984"/>
      <pageSetup paperSize="9" orientation="landscape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20">
      <pane ySplit="6" topLeftCell="A7" activePane="bottomLeft" state="frozen"/>
      <selection pane="bottomLeft" activeCell="B16" sqref="B16:R16"/>
      <pageMargins left="0.11811023622047245" right="0.11811023622047245" top="0.74803149606299213" bottom="0.74803149606299213" header="0.31496062992125984" footer="0.31496062992125984"/>
      <pageSetup paperSize="9" orientation="landscape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20">
      <pane ySplit="6" topLeftCell="A7" activePane="bottomLeft" state="frozen"/>
      <selection pane="bottomLeft" activeCell="F33" sqref="F33"/>
      <pageMargins left="0.11811023622047245" right="0.11811023622047245" top="0.74803149606299213" bottom="0.74803149606299213" header="0.31496062992125984" footer="0.31496062992125984"/>
      <pageSetup paperSize="9" orientation="landscape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phoneticPr fontId="19" type="noConversion"/>
  <hyperlinks>
    <hyperlink ref="G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orientation="landscape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F25"/>
  <sheetViews>
    <sheetView zoomScale="130" zoomScaleNormal="100" workbookViewId="0">
      <selection activeCell="B5" sqref="B5:E22"/>
    </sheetView>
  </sheetViews>
  <sheetFormatPr defaultRowHeight="12"/>
  <cols>
    <col min="1" max="1" width="35.28515625" style="2" customWidth="1"/>
    <col min="2" max="4" width="11.85546875" style="2" customWidth="1"/>
    <col min="5" max="5" width="11.85546875" style="4" customWidth="1"/>
    <col min="6" max="16384" width="9.140625" style="2"/>
  </cols>
  <sheetData>
    <row r="1" spans="1:6" s="3" customFormat="1" ht="15.75" customHeight="1">
      <c r="A1" s="150" t="s">
        <v>258</v>
      </c>
      <c r="B1" s="185"/>
      <c r="C1" s="185"/>
      <c r="D1" s="152"/>
      <c r="E1" s="152"/>
      <c r="F1" s="152"/>
    </row>
    <row r="2" spans="1:6" ht="15.75" customHeight="1" thickBot="1">
      <c r="A2" s="15"/>
      <c r="D2" s="15"/>
      <c r="E2" s="5" t="s">
        <v>37</v>
      </c>
    </row>
    <row r="3" spans="1:6" ht="35.1" customHeight="1" thickTop="1">
      <c r="A3" s="254" t="s">
        <v>181</v>
      </c>
      <c r="B3" s="251" t="s">
        <v>259</v>
      </c>
      <c r="C3" s="258"/>
      <c r="D3" s="256" t="s">
        <v>260</v>
      </c>
      <c r="E3" s="257"/>
    </row>
    <row r="4" spans="1:6" ht="24" customHeight="1">
      <c r="A4" s="255"/>
      <c r="B4" s="186" t="s">
        <v>54</v>
      </c>
      <c r="C4" s="79" t="s">
        <v>71</v>
      </c>
      <c r="D4" s="186" t="s">
        <v>54</v>
      </c>
      <c r="E4" s="79" t="s">
        <v>71</v>
      </c>
    </row>
    <row r="5" spans="1:6" ht="17.100000000000001" customHeight="1">
      <c r="A5" s="25" t="s">
        <v>73</v>
      </c>
      <c r="B5" s="16">
        <v>43975</v>
      </c>
      <c r="C5" s="66">
        <v>21926</v>
      </c>
      <c r="D5" s="80">
        <v>12359</v>
      </c>
      <c r="E5" s="55">
        <v>6051</v>
      </c>
      <c r="F5" s="187"/>
    </row>
    <row r="6" spans="1:6" ht="17.100000000000001" customHeight="1">
      <c r="A6" s="25" t="s">
        <v>180</v>
      </c>
      <c r="B6" s="16"/>
      <c r="C6" s="66"/>
      <c r="D6" s="80"/>
      <c r="E6" s="55"/>
      <c r="F6" s="188"/>
    </row>
    <row r="7" spans="1:6" ht="17.100000000000001" customHeight="1">
      <c r="A7" s="25" t="s">
        <v>218</v>
      </c>
      <c r="B7" s="16">
        <v>10360</v>
      </c>
      <c r="C7" s="66">
        <v>6469</v>
      </c>
      <c r="D7" s="80">
        <v>2889</v>
      </c>
      <c r="E7" s="55">
        <v>1796</v>
      </c>
      <c r="F7" s="187"/>
    </row>
    <row r="8" spans="1:6" ht="17.100000000000001" customHeight="1">
      <c r="A8" s="25" t="s">
        <v>142</v>
      </c>
      <c r="B8" s="16">
        <v>649</v>
      </c>
      <c r="C8" s="66">
        <v>356</v>
      </c>
      <c r="D8" s="80">
        <v>175</v>
      </c>
      <c r="E8" s="55">
        <v>96</v>
      </c>
      <c r="F8" s="187"/>
    </row>
    <row r="9" spans="1:6" ht="17.100000000000001" customHeight="1">
      <c r="A9" s="25" t="s">
        <v>116</v>
      </c>
      <c r="B9" s="16">
        <v>3942</v>
      </c>
      <c r="C9" s="66">
        <v>2576</v>
      </c>
      <c r="D9" s="80">
        <v>1193</v>
      </c>
      <c r="E9" s="55">
        <v>804</v>
      </c>
      <c r="F9" s="187"/>
    </row>
    <row r="10" spans="1:6" ht="17.100000000000001" customHeight="1">
      <c r="A10" s="25" t="s">
        <v>183</v>
      </c>
      <c r="B10" s="16">
        <v>4109</v>
      </c>
      <c r="C10" s="66">
        <v>2902</v>
      </c>
      <c r="D10" s="80">
        <v>1128</v>
      </c>
      <c r="E10" s="55">
        <v>772</v>
      </c>
      <c r="F10" s="187"/>
    </row>
    <row r="11" spans="1:6" ht="17.100000000000001" customHeight="1">
      <c r="A11" s="25" t="s">
        <v>182</v>
      </c>
      <c r="B11" s="16"/>
      <c r="C11" s="66"/>
      <c r="D11" s="80"/>
      <c r="E11" s="55"/>
      <c r="F11" s="187"/>
    </row>
    <row r="12" spans="1:6" ht="17.100000000000001" customHeight="1">
      <c r="A12" s="25" t="s">
        <v>184</v>
      </c>
      <c r="B12" s="189">
        <v>12144</v>
      </c>
      <c r="C12" s="190">
        <v>2565</v>
      </c>
      <c r="D12" s="80">
        <v>3572</v>
      </c>
      <c r="E12" s="55">
        <v>679</v>
      </c>
      <c r="F12" s="187"/>
    </row>
    <row r="13" spans="1:6" ht="17.100000000000001" customHeight="1">
      <c r="A13" s="25" t="s">
        <v>145</v>
      </c>
      <c r="B13" s="16">
        <v>2751</v>
      </c>
      <c r="C13" s="66">
        <v>1020</v>
      </c>
      <c r="D13" s="80">
        <v>730</v>
      </c>
      <c r="E13" s="55">
        <v>284</v>
      </c>
      <c r="F13" s="187"/>
    </row>
    <row r="14" spans="1:6" ht="17.100000000000001" customHeight="1">
      <c r="A14" s="25" t="s">
        <v>185</v>
      </c>
      <c r="B14" s="16">
        <v>3825</v>
      </c>
      <c r="C14" s="66">
        <v>2812</v>
      </c>
      <c r="D14" s="80">
        <v>853</v>
      </c>
      <c r="E14" s="55">
        <v>651</v>
      </c>
      <c r="F14" s="187"/>
    </row>
    <row r="15" spans="1:6" ht="17.100000000000001" customHeight="1">
      <c r="A15" s="25" t="s">
        <v>147</v>
      </c>
      <c r="B15" s="16">
        <v>6195</v>
      </c>
      <c r="C15" s="66">
        <v>3226</v>
      </c>
      <c r="D15" s="80">
        <v>1819</v>
      </c>
      <c r="E15" s="55">
        <v>969</v>
      </c>
    </row>
    <row r="16" spans="1:6" s="4" customFormat="1" ht="17.100000000000001" customHeight="1">
      <c r="A16" s="191"/>
      <c r="B16" s="192"/>
      <c r="C16" s="192"/>
      <c r="D16" s="183"/>
      <c r="E16" s="164"/>
    </row>
    <row r="17" spans="1:5" ht="17.100000000000001" customHeight="1">
      <c r="A17" s="12"/>
      <c r="B17" s="93"/>
      <c r="C17" s="192"/>
      <c r="D17" s="183"/>
      <c r="E17" s="164"/>
    </row>
    <row r="18" spans="1:5" ht="17.100000000000001" customHeight="1">
      <c r="A18" s="191"/>
      <c r="B18" s="192"/>
      <c r="C18" s="192"/>
      <c r="D18" s="183"/>
      <c r="E18" s="164"/>
    </row>
    <row r="19" spans="1:5" ht="17.100000000000001" customHeight="1">
      <c r="A19" s="191"/>
      <c r="B19" s="66"/>
      <c r="C19" s="66"/>
      <c r="D19" s="8"/>
      <c r="E19" s="55"/>
    </row>
    <row r="20" spans="1:5" ht="17.100000000000001" customHeight="1">
      <c r="A20" s="191"/>
      <c r="B20" s="66"/>
      <c r="C20" s="66"/>
      <c r="D20" s="80"/>
      <c r="E20" s="55"/>
    </row>
    <row r="21" spans="1:5" ht="17.100000000000001" customHeight="1">
      <c r="A21" s="191"/>
      <c r="B21" s="66"/>
      <c r="C21" s="66"/>
      <c r="D21" s="80"/>
      <c r="E21" s="55"/>
    </row>
    <row r="22" spans="1:5" ht="17.100000000000001" customHeight="1">
      <c r="A22" s="191"/>
      <c r="B22" s="66"/>
      <c r="C22" s="66"/>
      <c r="D22" s="80"/>
      <c r="E22" s="55"/>
    </row>
    <row r="23" spans="1:5" ht="17.100000000000001" customHeight="1">
      <c r="A23" s="191"/>
      <c r="B23" s="66"/>
      <c r="C23" s="66"/>
      <c r="D23" s="80"/>
      <c r="E23" s="55"/>
    </row>
    <row r="24" spans="1:5">
      <c r="A24" s="4"/>
      <c r="B24" s="4"/>
      <c r="C24" s="67"/>
    </row>
    <row r="25" spans="1:5">
      <c r="A25" s="12"/>
    </row>
  </sheetData>
  <customSheetViews>
    <customSheetView guid="{8B2CB98E-AEFB-40EF-A7BC-C1216A86C213}" scale="130">
      <selection activeCell="D18" sqref="D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394FCDA9-B4F8-4660-ABEB-E047C94418D5}" scale="130">
      <selection activeCell="D18" sqref="D1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78BB77CA-D0F6-45D7-9215-A1F9DF4B1E1C}" scale="130" showPageBreaks="1">
      <selection activeCell="E12" sqref="E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&amp;L&amp;"Arial,Regular"&amp;12Obrazovanje</oddHeader>
        <oddFooter>&amp;C&amp;"Arial,Regular"&amp;8Str. &amp;P od &amp;N&amp;L&amp;"Arial,Regular"&amp;8Statistički godišnjak Republike Srpske 2016</oddFooter>
      </headerFooter>
    </customSheetView>
    <customSheetView guid="{F2715F1B-E1E2-409D-96D4-E60E50886816}" scale="130" showPageBreaks="1">
      <selection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18FA948D-93DD-4F17-90D2-74F13085F3B0}">
      <selection activeCell="G6" sqref="G6"/>
      <pageMargins left="0.70866141732283472" right="0.70866141732283472" top="0.74803149606299213" bottom="0.74803149606299213" header="0.31496062992125984" footer="0.31496062992125984"/>
      <pageSetup paperSize="0" orientation="portrait" horizontalDpi="0" verticalDpi="0" copies="0" r:id="rId5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C9131E26-74A6-43BD-804D-2F65B020F1A3}" scale="130" showPageBreaks="1" showRuler="0">
      <pane ySplit="3" topLeftCell="A5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 alignWithMargins="0">
        <oddHeader>&amp;L&amp;"Arial,Regular"&amp;12Obrazovanje</oddHeader>
        <oddFooter>&amp;C&amp;"Arial,Regular"&amp;8Str. &amp;P od &amp;N&amp;L&amp;"Arial,Regular"&amp;8Statistički godišnjak Republike Srpske 2012</oddFooter>
      </headerFooter>
    </customSheetView>
    <customSheetView guid="{53263A95-3296-4D91-A56C-E3A4566F25FD}" scale="130">
      <selection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D4359D6B-C16D-419F-819E-CF33E1725259}" scale="130">
      <selection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6A1BDF1B-D2B3-4A53-B4B1-90E7BCBA1E11}" scale="130" topLeftCell="A16">
      <selection activeCell="A26" sqref="A26:H28"/>
      <pageMargins left="0.70866141732283472" right="0.70866141732283472" top="0.74803149606299213" bottom="0.74803149606299213" header="0.31496062992125984" footer="0.31496062992125984"/>
      <pageSetup paperSize="0" orientation="portrait" horizontalDpi="0" verticalDpi="0" copies="0" r:id="rId9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F9D82844-4139-468A-8466-F145CA6FC21C}" scale="130">
      <selection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&amp;L&amp;"Arial,Regular"&amp;12Obrazovanje</oddHeader>
        <oddFooter>&amp;C&amp;"Arial,Regular"&amp;8Str. &amp;P od &amp;N&amp;L&amp;"Arial,Regular"&amp;8Statistički godišnjak Republike Srpske 2011</oddFooter>
      </headerFooter>
    </customSheetView>
    <customSheetView guid="{BDC7B9A6-4F90-401F-A3E5-E1674ACEBA0B}" scale="130">
      <selection activeCell="B5" sqref="B5:E2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  <customSheetView guid="{288FA62F-58E0-458A-BFB3-4CEDEB65DD1E}" scale="130">
      <selection activeCell="B5" sqref="B5:E22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&amp;L&amp;"Arial,Regular"&amp;12Obrazovanje</oddHeader>
        <oddFooter>&amp;L&amp;"Arial,Regular"&amp;8Statistički godišnjak Republike Srpske 2013&amp;C&amp;"Arial,Regular"&amp;8Str. &amp;P od &amp;N</oddFooter>
      </headerFooter>
    </customSheetView>
  </customSheetViews>
  <mergeCells count="3">
    <mergeCell ref="A3:A4"/>
    <mergeCell ref="D3:E3"/>
    <mergeCell ref="B3:C3"/>
  </mergeCells>
  <phoneticPr fontId="19" type="noConversion"/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&amp;L&amp;"Arial,Regular"&amp;12Obrazovanje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5</vt:i4>
      </vt:variant>
    </vt:vector>
  </HeadingPairs>
  <TitlesOfParts>
    <vt:vector size="37" baseType="lpstr">
      <vt:lpstr>Lista tabela</vt:lpstr>
      <vt:lpstr>24.1.LAT</vt:lpstr>
      <vt:lpstr>24.2.LAT</vt:lpstr>
      <vt:lpstr>24.3.LAT</vt:lpstr>
      <vt:lpstr>24.4.LAT</vt:lpstr>
      <vt:lpstr>24.5.LAT</vt:lpstr>
      <vt:lpstr>24.6.LAT</vt:lpstr>
      <vt:lpstr>24.7.LAT</vt:lpstr>
      <vt:lpstr>24.8.LAT</vt:lpstr>
      <vt:lpstr>24.9.LAT</vt:lpstr>
      <vt:lpstr>24.10.LAT</vt:lpstr>
      <vt:lpstr>24.11.LAT</vt:lpstr>
      <vt:lpstr>24.12.LAT</vt:lpstr>
      <vt:lpstr>24.13.LAT</vt:lpstr>
      <vt:lpstr>24.14.LAT</vt:lpstr>
      <vt:lpstr>24.15.LAT</vt:lpstr>
      <vt:lpstr>24.16.LAT</vt:lpstr>
      <vt:lpstr>24.17.LAT</vt:lpstr>
      <vt:lpstr>24.18.LAT</vt:lpstr>
      <vt:lpstr>24.19.LAT</vt:lpstr>
      <vt:lpstr>24.20.LAT</vt:lpstr>
      <vt:lpstr>24.21.LAT</vt:lpstr>
      <vt:lpstr>24.22.LAT</vt:lpstr>
      <vt:lpstr>24.23.LAT</vt:lpstr>
      <vt:lpstr>24.24.LAT</vt:lpstr>
      <vt:lpstr>24.25.LAT</vt:lpstr>
      <vt:lpstr>24.26.LAT</vt:lpstr>
      <vt:lpstr>24.27.LAT</vt:lpstr>
      <vt:lpstr>24.28.LAT</vt:lpstr>
      <vt:lpstr>24.29.LAT</vt:lpstr>
      <vt:lpstr>24.30.LAT</vt:lpstr>
      <vt:lpstr>24.31.LAT</vt:lpstr>
      <vt:lpstr>ftn1_23.16LAT</vt:lpstr>
      <vt:lpstr>Lista_tabela</vt:lpstr>
      <vt:lpstr>'24.10.LAT'!Print_Titles</vt:lpstr>
      <vt:lpstr>'24.11.LAT'!Print_Titles</vt:lpstr>
      <vt:lpstr>'24.12.LAT'!Print_Titles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2016-12-28T13:13:11Z</cp:lastPrinted>
  <dcterms:created xsi:type="dcterms:W3CDTF">2011-02-04T09:21:42Z</dcterms:created>
  <dcterms:modified xsi:type="dcterms:W3CDTF">2016-12-28T13:13:22Z</dcterms:modified>
</cp:coreProperties>
</file>