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320" windowHeight="11985" tabRatio="897"/>
  </bookViews>
  <sheets>
    <sheet name="Листа табела" sheetId="1" r:id="rId1"/>
    <sheet name="24.1." sheetId="2" r:id="rId2"/>
    <sheet name="24.2." sheetId="3" r:id="rId3"/>
    <sheet name="24.3." sheetId="4" r:id="rId4"/>
    <sheet name="24.4." sheetId="5" r:id="rId5"/>
    <sheet name="24.5." sheetId="6" r:id="rId6"/>
    <sheet name="24.6." sheetId="7" r:id="rId7"/>
    <sheet name="24.7." sheetId="8" r:id="rId8"/>
    <sheet name="24.8." sheetId="9" r:id="rId9"/>
    <sheet name="24.9." sheetId="10" r:id="rId10"/>
    <sheet name="24.10." sheetId="11" r:id="rId11"/>
    <sheet name="24.11." sheetId="12" r:id="rId12"/>
    <sheet name="24.12." sheetId="13" r:id="rId13"/>
    <sheet name="24.13." sheetId="14" r:id="rId14"/>
    <sheet name="24.14." sheetId="15" r:id="rId15"/>
    <sheet name="24.15." sheetId="16" r:id="rId16"/>
    <sheet name="24.16." sheetId="17" r:id="rId17"/>
    <sheet name="24.17." sheetId="18" r:id="rId18"/>
    <sheet name="24.18." sheetId="19" r:id="rId19"/>
    <sheet name="24.19." sheetId="20" r:id="rId20"/>
    <sheet name="24.20." sheetId="21" r:id="rId21"/>
    <sheet name="24.21." sheetId="22" r:id="rId22"/>
    <sheet name="24.22." sheetId="23" r:id="rId23"/>
    <sheet name="24.23." sheetId="24" r:id="rId24"/>
    <sheet name="24.24." sheetId="25" r:id="rId25"/>
    <sheet name="24.25." sheetId="26" r:id="rId26"/>
    <sheet name="24.26." sheetId="27" r:id="rId27"/>
    <sheet name="24.27." sheetId="28" r:id="rId28"/>
    <sheet name="24.28." sheetId="29" r:id="rId29"/>
    <sheet name="24.29." sheetId="30" r:id="rId30"/>
    <sheet name="24.30." sheetId="31" r:id="rId31"/>
    <sheet name="24.31." sheetId="32" r:id="rId32"/>
  </sheets>
  <definedNames>
    <definedName name="_GoBack" localSheetId="21">'24.21.'!#REF!</definedName>
    <definedName name="ftn1_23.16">'24.12.'!$A$55</definedName>
    <definedName name="Lista_tabela">'Листа табела'!$A$1</definedName>
    <definedName name="Lista_tabela1">#REF!</definedName>
    <definedName name="_xlnm.Print_Titles" localSheetId="10">'24.10.'!$A:$P,'24.10.'!$1:$4</definedName>
    <definedName name="_xlnm.Print_Titles" localSheetId="11">'24.11.'!$1:$4</definedName>
    <definedName name="_xlnm.Print_Titles" localSheetId="12">'24.12.'!$1:$5</definedName>
    <definedName name="Z_4C555030_B639_445A_B305_835534289AE6_.wvu.PrintTitles" localSheetId="10" hidden="1">'24.10.'!$1:$4</definedName>
    <definedName name="Z_4C555030_B639_445A_B305_835534289AE6_.wvu.PrintTitles" localSheetId="11" hidden="1">'24.11.'!$1:$4</definedName>
    <definedName name="Z_4C555030_B639_445A_B305_835534289AE6_.wvu.PrintTitles" localSheetId="12" hidden="1">'24.12.'!$1:$5</definedName>
    <definedName name="Z_4CC4EBF9_B3A6_4F89_877D_2C8B3642BB7B_.wvu.PrintTitles" localSheetId="10" hidden="1">'24.10.'!$1:$4</definedName>
    <definedName name="Z_4CC4EBF9_B3A6_4F89_877D_2C8B3642BB7B_.wvu.PrintTitles" localSheetId="11" hidden="1">'24.11.'!$1:$4</definedName>
    <definedName name="Z_4CC4EBF9_B3A6_4F89_877D_2C8B3642BB7B_.wvu.PrintTitles" localSheetId="12" hidden="1">'24.12.'!$1:$5</definedName>
    <definedName name="Z_6BC8EEE9_ED24_4EF2_AD7A_BBDA46FF0E7A_.wvu.PrintTitles" localSheetId="12" hidden="1">'24.12.'!$1:$5</definedName>
    <definedName name="Z_764A504B_FA66_4EB5_9B32_8F4C6B9C44C9_.wvu.PrintTitles" localSheetId="10" hidden="1">'24.10.'!$1:$4</definedName>
    <definedName name="Z_764A504B_FA66_4EB5_9B32_8F4C6B9C44C9_.wvu.PrintTitles" localSheetId="12" hidden="1">'24.12.'!$1:$5</definedName>
    <definedName name="Z_9E288C68_A855_497F_B9E8_35946C714420_.wvu.PrintTitles" localSheetId="10" hidden="1">'24.10.'!$1:$4</definedName>
    <definedName name="Z_9E288C68_A855_497F_B9E8_35946C714420_.wvu.PrintTitles" localSheetId="12" hidden="1">'24.12.'!$1:$5</definedName>
    <definedName name="Z_9E5258E9_EC30_4FC5_8235_03360C2CCE64_.wvu.PrintTitles" localSheetId="10" hidden="1">'24.10.'!$1:$4</definedName>
    <definedName name="Z_9E5258E9_EC30_4FC5_8235_03360C2CCE64_.wvu.PrintTitles" localSheetId="12" hidden="1">'24.12.'!$1:$5</definedName>
    <definedName name="Z_BA5ACF5B_08F9_4015_80EE_14D4FB713380_.wvu.Cols" localSheetId="17" hidden="1">'24.17.'!#REF!</definedName>
    <definedName name="Z_BA5ACF5B_08F9_4015_80EE_14D4FB713380_.wvu.PrintTitles" localSheetId="12" hidden="1">'24.12.'!$1:$5</definedName>
    <definedName name="Z_BA5ACF5B_08F9_4015_80EE_14D4FB713380_.wvu.Rows" localSheetId="19" hidden="1">'24.19.'!#REF!</definedName>
    <definedName name="Z_BA5ACF5B_08F9_4015_80EE_14D4FB713380_.wvu.Rows" localSheetId="25" hidden="1">'24.25.'!#REF!</definedName>
    <definedName name="Z_BA5ACF5B_08F9_4015_80EE_14D4FB713380_.wvu.Rows" localSheetId="28" hidden="1">'24.28.'!#REF!</definedName>
    <definedName name="Z_BA5ACF5B_08F9_4015_80EE_14D4FB713380_.wvu.Rows" localSheetId="29" hidden="1">'24.29.'!#REF!</definedName>
    <definedName name="Z_BA5ACF5B_08F9_4015_80EE_14D4FB713380_.wvu.Rows" localSheetId="30" hidden="1">'24.30.'!#REF!</definedName>
    <definedName name="Z_BA5ACF5B_08F9_4015_80EE_14D4FB713380_.wvu.Rows" localSheetId="31" hidden="1">'24.31.'!#REF!</definedName>
    <definedName name="Z_BEBC294C_3C7A_4A28_963E_7F632AAD6016_.wvu.PrintTitles" localSheetId="12" hidden="1">'24.12.'!$1:$5</definedName>
    <definedName name="Z_D2A23566_198C_4917_B558_26CE3EB2F1D6_.wvu.PrintTitles" localSheetId="10" hidden="1">'24.10.'!$1:$4</definedName>
    <definedName name="Z_D2A23566_198C_4917_B558_26CE3EB2F1D6_.wvu.PrintTitles" localSheetId="11" hidden="1">'24.11.'!$1:$4</definedName>
    <definedName name="Z_D2A23566_198C_4917_B558_26CE3EB2F1D6_.wvu.PrintTitles" localSheetId="12" hidden="1">'24.12.'!$1:$5</definedName>
    <definedName name="Z_DB2564B4_48F7_4606_B880_9F5287CE0C36_.wvu.PrintTitles" localSheetId="10" hidden="1">'24.10.'!$1:$4</definedName>
    <definedName name="Z_DB2564B4_48F7_4606_B880_9F5287CE0C36_.wvu.PrintTitles" localSheetId="12" hidden="1">'24.12.'!$1:$5</definedName>
    <definedName name="Z_DF74987D_6181_42D1_AE99_A8659DEA9D55_.wvu.PrintTitles" localSheetId="10" hidden="1">'24.10.'!$1:$4</definedName>
    <definedName name="Z_DF74987D_6181_42D1_AE99_A8659DEA9D55_.wvu.PrintTitles" localSheetId="12" hidden="1">'24.12.'!$1:$5</definedName>
  </definedNames>
  <calcPr calcId="125725"/>
  <customWorkbookViews>
    <customWorkbookView name="RSIS - Personal View" guid="{DB2564B4-48F7-4606-B880-9F5287CE0C36}" mergeInterval="0" personalView="1" maximized="1" xWindow="1" yWindow="1" windowWidth="1624" windowHeight="815" tabRatio="897" activeSheetId="33"/>
    <customWorkbookView name="arezinade - Personal View" guid="{764A504B-FA66-4EB5-9B32-8F4C6B9C44C9}" mergeInterval="0" personalView="1" maximized="1" xWindow="1" yWindow="1" windowWidth="1276" windowHeight="804" tabRatio="897" activeSheetId="1"/>
    <customWorkbookView name="zecal - Personal View" guid="{D2A23566-198C-4917-B558-26CE3EB2F1D6}" mergeInterval="0" personalView="1" maximized="1" xWindow="1" yWindow="1" windowWidth="1903" windowHeight="782" tabRatio="897" activeSheetId="1"/>
    <customWorkbookView name="Dolores - Personal View" guid="{BEBC294C-3C7A-4A28-963E-7F632AAD6016}" mergeInterval="0" personalView="1" maximized="1" xWindow="1" yWindow="1" windowWidth="1280" windowHeight="803" tabRatio="956" activeSheetId="1"/>
    <customWorkbookView name="  - Personal View" guid="{4C555030-B639-445A-B305-835534289AE6}" mergeInterval="0" personalView="1" maximized="1" xWindow="1" yWindow="1" windowWidth="983" windowHeight="543" tabRatio="1000" activeSheetId="7"/>
    <customWorkbookView name="aleksandra - Personal View" guid="{DF74987D-6181-42D1-AE99-A8659DEA9D55}" mergeInterval="0" personalView="1" maximized="1" windowWidth="1020" windowHeight="569" tabRatio="796" activeSheetId="1"/>
    <customWorkbookView name="vilipicva - Personal View" guid="{BA5ACF5B-08F9-4015-80EE-14D4FB713380}" mergeInterval="0" personalView="1" maximized="1" xWindow="1" yWindow="1" windowWidth="1020" windowHeight="547" tabRatio="787" activeSheetId="30"/>
    <customWorkbookView name="Nena Ceko - Personal View" guid="{4CC4EBF9-B3A6-4F89-877D-2C8B3642BB7B}" mergeInterval="0" personalView="1" maximized="1" windowWidth="1276" windowHeight="799" tabRatio="1000" activeSheetId="10"/>
    <customWorkbookView name="Peulicdo - Personal View" guid="{6BC8EEE9-ED24-4EF2-AD7A-BBDA46FF0E7A}" mergeInterval="0" personalView="1" maximized="1" xWindow="-8" yWindow="-8" windowWidth="1696" windowHeight="1026" tabRatio="956" activeSheetId="1"/>
    <customWorkbookView name="loncarmi - Personal View" guid="{9E5258E9-EC30-4FC5-8235-03360C2CCE64}" mergeInterval="0" personalView="1" maximized="1" xWindow="1" yWindow="1" windowWidth="1254" windowHeight="768" tabRatio="897" activeSheetId="1"/>
    <customWorkbookView name="Dejana Milakovic - Personal View" guid="{9E288C68-A855-497F-B9E8-35946C714420}" mergeInterval="0" personalView="1" maximized="1" xWindow="1" yWindow="1" windowWidth="1276" windowHeight="794" tabRatio="897" activeSheetId="2"/>
  </customWorkbookViews>
</workbook>
</file>

<file path=xl/calcChain.xml><?xml version="1.0" encoding="utf-8"?>
<calcChain xmlns="http://schemas.openxmlformats.org/spreadsheetml/2006/main">
  <c r="J5" i="22"/>
  <c r="K5"/>
  <c r="B13" i="20"/>
  <c r="B7" i="13"/>
  <c r="C7"/>
  <c r="D7"/>
  <c r="E7"/>
  <c r="F7"/>
  <c r="G7"/>
  <c r="H7"/>
  <c r="I7"/>
  <c r="J7"/>
  <c r="K7"/>
  <c r="L7"/>
  <c r="M7"/>
  <c r="N7"/>
  <c r="O7"/>
  <c r="P7"/>
  <c r="Q7"/>
  <c r="B15"/>
  <c r="C15"/>
  <c r="D15"/>
  <c r="E15"/>
  <c r="F15"/>
  <c r="G15"/>
  <c r="H15"/>
  <c r="I15"/>
  <c r="B23"/>
  <c r="C23"/>
  <c r="D23"/>
  <c r="E23"/>
  <c r="F23"/>
  <c r="G23"/>
  <c r="H23"/>
  <c r="I23"/>
  <c r="J23"/>
  <c r="K23"/>
  <c r="L23"/>
  <c r="M23"/>
  <c r="N23"/>
  <c r="O23"/>
  <c r="P23"/>
  <c r="Q23"/>
  <c r="B31"/>
  <c r="C31"/>
  <c r="D31"/>
  <c r="E31"/>
  <c r="F31"/>
  <c r="G31"/>
  <c r="H31"/>
  <c r="I31"/>
  <c r="J31"/>
  <c r="K31"/>
  <c r="L31"/>
  <c r="M31"/>
  <c r="N31"/>
  <c r="O31"/>
  <c r="P31"/>
  <c r="Q31"/>
  <c r="B39"/>
  <c r="C39"/>
  <c r="D39"/>
  <c r="E39"/>
  <c r="F39"/>
  <c r="G39"/>
  <c r="H39"/>
  <c r="I39"/>
  <c r="J39"/>
  <c r="K39"/>
  <c r="L39"/>
  <c r="M39"/>
  <c r="N39"/>
  <c r="O39"/>
  <c r="P39"/>
  <c r="Q39"/>
  <c r="B47"/>
  <c r="C47"/>
  <c r="D47"/>
  <c r="E47"/>
  <c r="F47"/>
  <c r="G47"/>
  <c r="H47"/>
  <c r="I47"/>
  <c r="J47"/>
  <c r="K47"/>
  <c r="L47"/>
  <c r="M47"/>
  <c r="N47"/>
  <c r="O47"/>
  <c r="P47"/>
  <c r="Q47"/>
  <c r="C36" i="12"/>
  <c r="D36"/>
  <c r="E36"/>
  <c r="F36"/>
  <c r="G36"/>
  <c r="H36"/>
  <c r="I36"/>
  <c r="J36"/>
  <c r="B4" i="6"/>
  <c r="C4"/>
  <c r="D4"/>
  <c r="E4"/>
  <c r="F4"/>
  <c r="B5"/>
  <c r="C5"/>
  <c r="D5"/>
  <c r="E5"/>
  <c r="F5"/>
  <c r="B7"/>
  <c r="C7"/>
  <c r="D7"/>
  <c r="E7"/>
  <c r="F7"/>
  <c r="B8"/>
  <c r="C8"/>
  <c r="D8"/>
  <c r="E8"/>
  <c r="F8"/>
  <c r="B9"/>
  <c r="C9"/>
  <c r="D9"/>
  <c r="E9"/>
  <c r="F9"/>
  <c r="B10"/>
  <c r="C10"/>
  <c r="D10"/>
  <c r="E10"/>
  <c r="F10"/>
  <c r="B11"/>
  <c r="C11"/>
  <c r="D11"/>
  <c r="E11"/>
  <c r="F11"/>
  <c r="B12"/>
  <c r="C12"/>
  <c r="D12"/>
  <c r="E12"/>
  <c r="F12"/>
  <c r="B13"/>
  <c r="C13"/>
  <c r="D13"/>
  <c r="E13"/>
  <c r="F13"/>
  <c r="B14"/>
  <c r="C14"/>
  <c r="D14"/>
  <c r="E14"/>
  <c r="F14"/>
  <c r="B15"/>
  <c r="C15"/>
  <c r="D15"/>
  <c r="E15"/>
  <c r="F15"/>
  <c r="B16"/>
  <c r="C16"/>
  <c r="D16"/>
  <c r="E16"/>
  <c r="F16"/>
  <c r="B17"/>
  <c r="C17"/>
  <c r="D17"/>
  <c r="E17"/>
  <c r="F17"/>
  <c r="B21" i="3"/>
  <c r="I21"/>
  <c r="C22"/>
  <c r="F22"/>
  <c r="I22"/>
  <c r="B23"/>
  <c r="C23"/>
  <c r="D23"/>
  <c r="K24"/>
  <c r="E20" i="2"/>
  <c r="F20"/>
  <c r="G20"/>
  <c r="E21"/>
  <c r="F21"/>
  <c r="G21"/>
  <c r="E22"/>
  <c r="F22"/>
  <c r="G22"/>
  <c r="A2" i="1"/>
  <c r="A3"/>
  <c r="A4"/>
  <c r="A5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</calcChain>
</file>

<file path=xl/sharedStrings.xml><?xml version="1.0" encoding="utf-8"?>
<sst xmlns="http://schemas.openxmlformats.org/spreadsheetml/2006/main" count="1389" uniqueCount="296">
  <si>
    <t>УКУПНО</t>
  </si>
  <si>
    <t>Листа табела</t>
  </si>
  <si>
    <t>...</t>
  </si>
  <si>
    <t>-</t>
  </si>
  <si>
    <t>укупно</t>
  </si>
  <si>
    <t>свега</t>
  </si>
  <si>
    <t>Укупно</t>
  </si>
  <si>
    <t>Предшколско образовање</t>
  </si>
  <si>
    <t>Више и високо образовање</t>
  </si>
  <si>
    <t xml:space="preserve">установе </t>
  </si>
  <si>
    <t xml:space="preserve">дјеца </t>
  </si>
  <si>
    <t xml:space="preserve">васпитачи и друго особље </t>
  </si>
  <si>
    <t xml:space="preserve"> школе</t>
  </si>
  <si>
    <t xml:space="preserve">ученици </t>
  </si>
  <si>
    <t xml:space="preserve">наставно особље </t>
  </si>
  <si>
    <t xml:space="preserve">школе </t>
  </si>
  <si>
    <t xml:space="preserve">високошколске установе </t>
  </si>
  <si>
    <t xml:space="preserve">студенти </t>
  </si>
  <si>
    <t>наставници и сарадници</t>
  </si>
  <si>
    <t>1996/1997</t>
  </si>
  <si>
    <t>1997/1998</t>
  </si>
  <si>
    <t>1998/1999</t>
  </si>
  <si>
    <t>2000/2001</t>
  </si>
  <si>
    <t>2002/2003</t>
  </si>
  <si>
    <t>2003/2004</t>
  </si>
  <si>
    <t>2004/2005</t>
  </si>
  <si>
    <t>2005/2006</t>
  </si>
  <si>
    <t>2006/2007</t>
  </si>
  <si>
    <t>2007/2008</t>
  </si>
  <si>
    <t>2008/2009</t>
  </si>
  <si>
    <t xml:space="preserve">укупно </t>
  </si>
  <si>
    <t xml:space="preserve">мушки </t>
  </si>
  <si>
    <t xml:space="preserve">женски </t>
  </si>
  <si>
    <t>1999/2000</t>
  </si>
  <si>
    <t>2001/2002</t>
  </si>
  <si>
    <t>Број дјеце</t>
  </si>
  <si>
    <t>Број запослених</t>
  </si>
  <si>
    <t xml:space="preserve"> </t>
  </si>
  <si>
    <t xml:space="preserve">Број ученика </t>
  </si>
  <si>
    <t>Наставно особље</t>
  </si>
  <si>
    <t>Број школа</t>
  </si>
  <si>
    <t>женски</t>
  </si>
  <si>
    <t>Женски</t>
  </si>
  <si>
    <t>Број високошколских установа</t>
  </si>
  <si>
    <t>Број уписаних студената</t>
  </si>
  <si>
    <t>Број наставника</t>
  </si>
  <si>
    <t>Број сарадника</t>
  </si>
  <si>
    <t xml:space="preserve">свега </t>
  </si>
  <si>
    <t>Високошколска установа</t>
  </si>
  <si>
    <t>наставно особље</t>
  </si>
  <si>
    <t xml:space="preserve">УКУПНО </t>
  </si>
  <si>
    <t>Виша техничка школа</t>
  </si>
  <si>
    <t>Висока школа Бања Лука колеџ</t>
  </si>
  <si>
    <t>Висока школа Комуниколошки колеџ Бања Лука</t>
  </si>
  <si>
    <t>Висока школа за услужни бизнис</t>
  </si>
  <si>
    <t>Висока школа за примијењене и правне наукe</t>
  </si>
  <si>
    <t>Универзитет Бања Лука</t>
  </si>
  <si>
    <t>Универзитет Источно Сарајево</t>
  </si>
  <si>
    <t>Слобомир П Универзитет</t>
  </si>
  <si>
    <t>Универзитет Синергија</t>
  </si>
  <si>
    <t>Паневропски универзитет Апеирон</t>
  </si>
  <si>
    <t>Универзитет за пословни инжењеринг и менаџмент</t>
  </si>
  <si>
    <t>Остали универзитети</t>
  </si>
  <si>
    <t>Више и високе школе</t>
  </si>
  <si>
    <t>Висока школа за менаџмент и јавну администрацију</t>
  </si>
  <si>
    <t>Универзитети</t>
  </si>
  <si>
    <t>Вјерски факултети</t>
  </si>
  <si>
    <t>Редовни</t>
  </si>
  <si>
    <t>Година студија</t>
  </si>
  <si>
    <t>I</t>
  </si>
  <si>
    <t>II</t>
  </si>
  <si>
    <t>III</t>
  </si>
  <si>
    <t>IV</t>
  </si>
  <si>
    <t>V</t>
  </si>
  <si>
    <t>VI</t>
  </si>
  <si>
    <t>Апсолвенти</t>
  </si>
  <si>
    <t>Редовни студенти</t>
  </si>
  <si>
    <t>Стари програм</t>
  </si>
  <si>
    <t>Болоњски програм</t>
  </si>
  <si>
    <t>Ванредни</t>
  </si>
  <si>
    <t>19 година и мање</t>
  </si>
  <si>
    <t>20–24</t>
  </si>
  <si>
    <t>25–29</t>
  </si>
  <si>
    <t>30–34</t>
  </si>
  <si>
    <t>35 година и више</t>
  </si>
  <si>
    <t>Научна област</t>
  </si>
  <si>
    <t>Пол</t>
  </si>
  <si>
    <t>мушки</t>
  </si>
  <si>
    <t>Природне науке</t>
  </si>
  <si>
    <t>Медицинске науке</t>
  </si>
  <si>
    <t>Биотехничке науке</t>
  </si>
  <si>
    <t>Друштвене науке</t>
  </si>
  <si>
    <t>Хуманистичке науке</t>
  </si>
  <si>
    <t>Јавне високошколске установе</t>
  </si>
  <si>
    <t>Приватне високошколске установе</t>
  </si>
  <si>
    <t>Доктори наука</t>
  </si>
  <si>
    <t>Техничко-технолошке науке</t>
  </si>
  <si>
    <t>Корисници</t>
  </si>
  <si>
    <t>Врста школе коју корисници похађају</t>
  </si>
  <si>
    <t>основна школа</t>
  </si>
  <si>
    <t>средња школа</t>
  </si>
  <si>
    <t>виша школа или факултет</t>
  </si>
  <si>
    <t xml:space="preserve">Запослени радници </t>
  </si>
  <si>
    <t xml:space="preserve">Васпитачи </t>
  </si>
  <si>
    <t xml:space="preserve">Здравствени радници </t>
  </si>
  <si>
    <t>Админист. радници</t>
  </si>
  <si>
    <t>Остали</t>
  </si>
  <si>
    <t>од тога стручни</t>
  </si>
  <si>
    <r>
      <t>Основно образовање</t>
    </r>
    <r>
      <rPr>
        <vertAlign val="superscript"/>
        <sz val="9"/>
        <color indexed="8"/>
        <rFont val="Arial"/>
        <family val="2"/>
        <charset val="238"/>
      </rPr>
      <t>1)</t>
    </r>
  </si>
  <si>
    <r>
      <t>Средње образовање</t>
    </r>
    <r>
      <rPr>
        <vertAlign val="superscript"/>
        <sz val="9"/>
        <color indexed="8"/>
        <rFont val="Arial"/>
        <family val="2"/>
        <charset val="238"/>
      </rPr>
      <t>1)</t>
    </r>
  </si>
  <si>
    <r>
      <t>1999/2000</t>
    </r>
    <r>
      <rPr>
        <vertAlign val="superscript"/>
        <sz val="9"/>
        <color indexed="8"/>
        <rFont val="Arial"/>
        <family val="2"/>
        <charset val="238"/>
      </rPr>
      <t>1)</t>
    </r>
  </si>
  <si>
    <r>
      <t>2001/2002</t>
    </r>
    <r>
      <rPr>
        <vertAlign val="superscript"/>
        <sz val="9"/>
        <color indexed="8"/>
        <rFont val="Arial"/>
        <family val="2"/>
        <charset val="238"/>
      </rPr>
      <t>1)</t>
    </r>
  </si>
  <si>
    <r>
      <t>Ученици који су завршили основну школу</t>
    </r>
    <r>
      <rPr>
        <vertAlign val="superscript"/>
        <sz val="9"/>
        <color indexed="8"/>
        <rFont val="Arial"/>
        <family val="2"/>
        <charset val="238"/>
      </rPr>
      <t>1)</t>
    </r>
    <r>
      <rPr>
        <sz val="9"/>
        <color indexed="8"/>
        <rFont val="Arial"/>
        <family val="2"/>
        <charset val="238"/>
      </rPr>
      <t xml:space="preserve"> </t>
    </r>
  </si>
  <si>
    <r>
      <t>Ученици који су завршили средњу школу</t>
    </r>
    <r>
      <rPr>
        <vertAlign val="superscript"/>
        <sz val="9"/>
        <color indexed="8"/>
        <rFont val="Arial"/>
        <family val="2"/>
        <charset val="238"/>
      </rPr>
      <t>1)</t>
    </r>
    <r>
      <rPr>
        <sz val="9"/>
        <color indexed="8"/>
        <rFont val="Arial"/>
        <family val="2"/>
        <charset val="238"/>
      </rPr>
      <t xml:space="preserve"> </t>
    </r>
  </si>
  <si>
    <r>
      <t>редовни ученици</t>
    </r>
    <r>
      <rPr>
        <vertAlign val="superscript"/>
        <sz val="9"/>
        <color indexed="8"/>
        <rFont val="Arial"/>
        <family val="2"/>
        <charset val="238"/>
      </rPr>
      <t>1)</t>
    </r>
  </si>
  <si>
    <r>
      <t>2000/2001</t>
    </r>
    <r>
      <rPr>
        <vertAlign val="superscript"/>
        <sz val="9"/>
        <color indexed="8"/>
        <rFont val="Arial"/>
        <family val="2"/>
        <charset val="238"/>
      </rPr>
      <t>1)</t>
    </r>
  </si>
  <si>
    <r>
      <t xml:space="preserve">1) </t>
    </r>
    <r>
      <rPr>
        <sz val="8"/>
        <color indexed="8"/>
        <rFont val="Arial"/>
        <family val="2"/>
      </rPr>
      <t>Видјети методолошка објашњења</t>
    </r>
  </si>
  <si>
    <t>(9721)</t>
  </si>
  <si>
    <t>(1452)</t>
  </si>
  <si>
    <t>(1762)</t>
  </si>
  <si>
    <t>(1760)</t>
  </si>
  <si>
    <t>(1900)</t>
  </si>
  <si>
    <t>Студенти који су дипломирали на високошколским установама, у календарској години</t>
  </si>
  <si>
    <t>Број установа</t>
  </si>
  <si>
    <t>Број одјељења</t>
  </si>
  <si>
    <r>
      <t xml:space="preserve">1) </t>
    </r>
    <r>
      <rPr>
        <sz val="8"/>
        <color indexed="8"/>
        <rFont val="Arial"/>
        <family val="2"/>
      </rPr>
      <t>Према Закону о високом образовању високошколске установе, које имају статус правног лица, су универзитети и високе школе</t>
    </r>
  </si>
  <si>
    <r>
      <t xml:space="preserve">2) </t>
    </r>
    <r>
      <rPr>
        <sz val="8"/>
        <color indexed="8"/>
        <rFont val="Arial"/>
        <family val="2"/>
      </rPr>
      <t>Од школске 2008/2009. године у укупан број уписаних студената укључени су и апсолвенти</t>
    </r>
  </si>
  <si>
    <t>(76)</t>
  </si>
  <si>
    <t>(74)</t>
  </si>
  <si>
    <t>(26)</t>
  </si>
  <si>
    <t>(33)</t>
  </si>
  <si>
    <t xml:space="preserve">Број домова ученика </t>
  </si>
  <si>
    <t>2009/2010</t>
  </si>
  <si>
    <t>Медицинске и здравствене науке</t>
  </si>
  <si>
    <t>Пољопривредне науке</t>
  </si>
  <si>
    <t>…</t>
  </si>
  <si>
    <r>
      <t>2009/2010</t>
    </r>
    <r>
      <rPr>
        <vertAlign val="superscript"/>
        <sz val="9"/>
        <color indexed="8"/>
        <rFont val="Arial"/>
        <family val="2"/>
        <charset val="238"/>
      </rPr>
      <t>1)</t>
    </r>
  </si>
  <si>
    <t>Колеџ међународног права</t>
  </si>
  <si>
    <t>2010/2011</t>
  </si>
  <si>
    <t>Висока пословно техничка школа</t>
  </si>
  <si>
    <t xml:space="preserve"> УКУПНО</t>
  </si>
  <si>
    <t xml:space="preserve">   </t>
  </si>
  <si>
    <t>Образовање</t>
  </si>
  <si>
    <t>Хуманистичке науке и умјетност</t>
  </si>
  <si>
    <t>Друштвене науке, пословање и право</t>
  </si>
  <si>
    <t>Природне науке, математика и информатика</t>
  </si>
  <si>
    <t>Пољопривреда</t>
  </si>
  <si>
    <t>Здравство и социјална заштита</t>
  </si>
  <si>
    <t>Услуге</t>
  </si>
  <si>
    <t>Финансирање из буџета</t>
  </si>
  <si>
    <t>Инжењерство, производне технологије и грађевинарство</t>
  </si>
  <si>
    <r>
      <t xml:space="preserve">1) </t>
    </r>
    <r>
      <rPr>
        <sz val="9"/>
        <color indexed="8"/>
        <rFont val="Arial"/>
        <family val="2"/>
      </rPr>
      <t>Подаци о уписаним студентима приказани су у складу са областима образовања Међународне стандардне класификације образовања (ISCED 97).</t>
    </r>
  </si>
  <si>
    <r>
      <t>Област образовања</t>
    </r>
    <r>
      <rPr>
        <vertAlign val="superscript"/>
        <sz val="10"/>
        <color indexed="8"/>
        <rFont val="Arial"/>
        <family val="2"/>
      </rPr>
      <t>1)</t>
    </r>
  </si>
  <si>
    <t>2011/2012</t>
  </si>
  <si>
    <t>Висока школа Колеџ козметологије и естетике</t>
  </si>
  <si>
    <t>Суфинан-сирање</t>
  </si>
  <si>
    <t>Самофинан-сирање</t>
  </si>
  <si>
    <t>Висока медицинска школа</t>
  </si>
  <si>
    <t>Висока школа за туризам и хотелијерство</t>
  </si>
  <si>
    <t>Пољопривреда и ветеринарство</t>
  </si>
  <si>
    <r>
      <t>Висока школа за економију и информатику</t>
    </r>
    <r>
      <rPr>
        <vertAlign val="superscript"/>
        <sz val="9"/>
        <rFont val="Arial"/>
        <family val="2"/>
      </rPr>
      <t>3)</t>
    </r>
  </si>
  <si>
    <r>
      <t>Начин студирања</t>
    </r>
    <r>
      <rPr>
        <vertAlign val="superscript"/>
        <sz val="9"/>
        <rFont val="Arial"/>
        <family val="2"/>
      </rPr>
      <t>1)</t>
    </r>
  </si>
  <si>
    <r>
      <t xml:space="preserve">1) </t>
    </r>
    <r>
      <rPr>
        <sz val="9"/>
        <rFont val="Arial"/>
        <family val="2"/>
      </rPr>
      <t>Студенти могу студирати према старом програму (редовно и ванредно) и програму прилагођеном Болоњској декларацији (редовно или ванредно).</t>
    </r>
  </si>
  <si>
    <t>2012/2013</t>
  </si>
  <si>
    <r>
      <t>уста-
нове</t>
    </r>
    <r>
      <rPr>
        <vertAlign val="superscript"/>
        <sz val="9"/>
        <color indexed="8"/>
        <rFont val="Arial"/>
        <family val="2"/>
      </rPr>
      <t>1)</t>
    </r>
  </si>
  <si>
    <r>
      <t>студе-
нти</t>
    </r>
    <r>
      <rPr>
        <vertAlign val="superscript"/>
        <sz val="9"/>
        <color indexed="8"/>
        <rFont val="Arial"/>
        <family val="2"/>
      </rPr>
      <t>2)</t>
    </r>
  </si>
  <si>
    <t>студе-
нти</t>
  </si>
  <si>
    <t>уста-
нове</t>
  </si>
  <si>
    <r>
      <t>Област образовања</t>
    </r>
    <r>
      <rPr>
        <vertAlign val="superscript"/>
        <sz val="9"/>
        <color indexed="8"/>
        <rFont val="Arial"/>
        <family val="2"/>
      </rPr>
      <t>1)</t>
    </r>
  </si>
  <si>
    <r>
      <t xml:space="preserve">Висока школа унутрашњих послова </t>
    </r>
    <r>
      <rPr>
        <vertAlign val="superscript"/>
        <sz val="9"/>
        <rFont val="Arial"/>
        <family val="2"/>
      </rPr>
      <t>4</t>
    </r>
    <r>
      <rPr>
        <vertAlign val="superscript"/>
        <sz val="9"/>
        <rFont val="Arial"/>
        <family val="2"/>
        <charset val="238"/>
      </rPr>
      <t>)</t>
    </r>
  </si>
  <si>
    <r>
      <t>Висока школа Колеџ здравствене његе</t>
    </r>
    <r>
      <rPr>
        <vertAlign val="superscript"/>
        <sz val="9"/>
        <rFont val="Arial"/>
        <family val="2"/>
        <charset val="238"/>
      </rPr>
      <t xml:space="preserve"> 5)</t>
    </r>
  </si>
  <si>
    <r>
      <t>Остале више и високе школе</t>
    </r>
    <r>
      <rPr>
        <vertAlign val="superscript"/>
        <sz val="9"/>
        <rFont val="Arial"/>
        <family val="2"/>
      </rPr>
      <t>6)</t>
    </r>
  </si>
  <si>
    <r>
      <t>Независни универзитет Бања Лука</t>
    </r>
    <r>
      <rPr>
        <vertAlign val="superscript"/>
        <sz val="9"/>
        <color indexed="8"/>
        <rFont val="Arial"/>
        <family val="2"/>
      </rPr>
      <t>7)</t>
    </r>
  </si>
  <si>
    <r>
      <t>Универзитет Бијељина</t>
    </r>
    <r>
      <rPr>
        <vertAlign val="superscript"/>
        <sz val="9"/>
        <rFont val="Arial"/>
        <family val="2"/>
      </rPr>
      <t>5)</t>
    </r>
  </si>
  <si>
    <r>
      <t xml:space="preserve">5) </t>
    </r>
    <r>
      <rPr>
        <sz val="8"/>
        <color indexed="8"/>
        <rFont val="Arial"/>
        <family val="2"/>
      </rPr>
      <t>Од школске 2012/2013. године Висока школа Колеџ здравствене његе основала је Универзитет Бијељина.</t>
    </r>
  </si>
  <si>
    <r>
      <rPr>
        <vertAlign val="superscript"/>
        <sz val="8"/>
        <color indexed="8"/>
        <rFont val="Arial"/>
        <family val="2"/>
      </rPr>
      <t>3)</t>
    </r>
    <r>
      <rPr>
        <sz val="8"/>
        <color indexed="8"/>
        <rFont val="Arial"/>
        <family val="2"/>
      </rPr>
      <t xml:space="preserve"> Колеџ за информатику и менаџмент промијенио је назив у Висока школа за економију и информатику</t>
    </r>
  </si>
  <si>
    <r>
      <rPr>
        <vertAlign val="superscript"/>
        <sz val="8"/>
        <rFont val="Arial"/>
        <family val="2"/>
      </rPr>
      <t xml:space="preserve">7)  </t>
    </r>
    <r>
      <rPr>
        <sz val="8"/>
        <rFont val="Arial"/>
        <family val="2"/>
      </rPr>
      <t>Независни универзитет за политичке и друштвене науке је промијенио назив у Независни универзитет Бања Лука</t>
    </r>
  </si>
  <si>
    <t>2013/2014</t>
  </si>
  <si>
    <t>Општи програми</t>
  </si>
  <si>
    <t>Средње образовање/општи програми</t>
  </si>
  <si>
    <t>Бизнис и администрација</t>
  </si>
  <si>
    <t>Здравље и социјална заштита</t>
  </si>
  <si>
    <t>Наука</t>
  </si>
  <si>
    <t>Инжењеринг, производња и конструкција</t>
  </si>
  <si>
    <r>
      <t xml:space="preserve">1) </t>
    </r>
    <r>
      <rPr>
        <sz val="8"/>
        <rFont val="Arial"/>
        <family val="2"/>
      </rPr>
      <t>Од школске 2013/2014. године Православни богословски факултет  „Св. Василије Острошки“ у Фочи приказан је као организациона јединица Универзитета у Источном Сарајеву. Православни богословски факултет постао је чланица Универзитет у Источном Сарајеву у складу са посебним уговором.</t>
    </r>
  </si>
  <si>
    <r>
      <t>2014</t>
    </r>
    <r>
      <rPr>
        <vertAlign val="superscript"/>
        <sz val="9"/>
        <rFont val="Arial"/>
        <family val="2"/>
      </rPr>
      <t>1)</t>
    </r>
  </si>
  <si>
    <t>Докторанти</t>
  </si>
  <si>
    <t>Независни универзитет Бања Лука</t>
  </si>
  <si>
    <t>Универзитет за пословне студије</t>
  </si>
  <si>
    <t xml:space="preserve">свега        </t>
  </si>
  <si>
    <r>
      <t>Вјерски факултети</t>
    </r>
    <r>
      <rPr>
        <b/>
        <vertAlign val="superscript"/>
        <sz val="9"/>
        <color indexed="8"/>
        <rFont val="Arial"/>
        <family val="2"/>
      </rPr>
      <t>1)</t>
    </r>
  </si>
  <si>
    <t>35–39</t>
  </si>
  <si>
    <t>40–44</t>
  </si>
  <si>
    <t>45–49</t>
  </si>
  <si>
    <t>50–54</t>
  </si>
  <si>
    <t>55–59</t>
  </si>
  <si>
    <t>60–64</t>
  </si>
  <si>
    <t>&lt;25</t>
  </si>
  <si>
    <t>65+</t>
  </si>
  <si>
    <t>Мушки</t>
  </si>
  <si>
    <t>&lt;30</t>
  </si>
  <si>
    <r>
      <t>Број ученика</t>
    </r>
    <r>
      <rPr>
        <vertAlign val="superscript"/>
        <sz val="9"/>
        <color indexed="8"/>
        <rFont val="Arial"/>
        <family val="2"/>
      </rPr>
      <t>1)</t>
    </r>
  </si>
  <si>
    <t>Са пуним радним временом</t>
  </si>
  <si>
    <t>Поље образовања</t>
  </si>
  <si>
    <t>Укупно разреди I–IX</t>
  </si>
  <si>
    <t>Разреди I–V</t>
  </si>
  <si>
    <t>Разреди  VI–IX</t>
  </si>
  <si>
    <t xml:space="preserve">Уписани у I разред </t>
  </si>
  <si>
    <r>
      <t>Број ученика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 xml:space="preserve"> </t>
    </r>
  </si>
  <si>
    <t>ISCED-3</t>
  </si>
  <si>
    <t>Опште образовање</t>
  </si>
  <si>
    <t>Стручно образовање</t>
  </si>
  <si>
    <t xml:space="preserve">Наставно особље </t>
  </si>
  <si>
    <t>24. Образовање</t>
  </si>
  <si>
    <t>24.1. Уписана дјеца, ученици и студенти према нивоима образовања на почетку школске године</t>
  </si>
  <si>
    <t xml:space="preserve">24.2. Ученици и студенти који су завршили основну или средњу школу односно дипломирали на високошколској установи </t>
  </si>
  <si>
    <t xml:space="preserve">24.3. Број предшколских установа, дјеце и запослених у предшколским установама </t>
  </si>
  <si>
    <t xml:space="preserve">24.4. Број васпитних група и дјеце у предшколском образовању према узрасту </t>
  </si>
  <si>
    <t>Васпитачи</t>
  </si>
  <si>
    <t>Здравствени радници</t>
  </si>
  <si>
    <t>Стручни сарадници</t>
  </si>
  <si>
    <t>Административни и финансијски радници</t>
  </si>
  <si>
    <t>Радници на пословима исхране</t>
  </si>
  <si>
    <t>Радници на техничким пословима</t>
  </si>
  <si>
    <t>Остали радници</t>
  </si>
  <si>
    <r>
      <t>2009/2010</t>
    </r>
    <r>
      <rPr>
        <vertAlign val="superscript"/>
        <sz val="9"/>
        <color indexed="8"/>
        <rFont val="Arial"/>
        <family val="2"/>
      </rPr>
      <t>1)</t>
    </r>
  </si>
  <si>
    <t xml:space="preserve">Са дјецом до 3 године </t>
  </si>
  <si>
    <t>Са дјецом преко 3 године</t>
  </si>
  <si>
    <t>До 3 године</t>
  </si>
  <si>
    <t xml:space="preserve">Преко 3 године </t>
  </si>
  <si>
    <r>
      <t>Број васпитних група</t>
    </r>
    <r>
      <rPr>
        <vertAlign val="superscript"/>
        <sz val="9"/>
        <color indexed="8"/>
        <rFont val="Arial"/>
        <family val="2"/>
      </rPr>
      <t xml:space="preserve">1) </t>
    </r>
    <r>
      <rPr>
        <sz val="7"/>
        <color indexed="8"/>
        <rFont val="Arial Narrow"/>
        <family val="2"/>
      </rPr>
      <t/>
    </r>
  </si>
  <si>
    <r>
      <t xml:space="preserve">24.5. Основне школе, одјељења, ученици по полу, нивоима и наставно особље на почетку  школске године </t>
    </r>
    <r>
      <rPr>
        <b/>
        <vertAlign val="superscript"/>
        <sz val="9"/>
        <color indexed="8"/>
        <rFont val="Arial"/>
        <family val="2"/>
      </rPr>
      <t>1)</t>
    </r>
  </si>
  <si>
    <t>24.6. Број нижих музичких школа, ученика по полу и наставно особље по полу на почетку школске године</t>
  </si>
  <si>
    <r>
      <t xml:space="preserve">1) </t>
    </r>
    <r>
      <rPr>
        <sz val="8"/>
        <color indexed="8"/>
        <rFont val="Arial"/>
        <family val="2"/>
      </rPr>
      <t>Приказан је и код основног образовања</t>
    </r>
  </si>
  <si>
    <t>24.7. Средње школе, одјељења, ученици по полу, нивоима и наставно особље на почетку школске године</t>
  </si>
  <si>
    <t xml:space="preserve">24.9. Високошколске установе </t>
  </si>
  <si>
    <t>24.10. Уписани студенти и наставно особље по високошколским установама</t>
  </si>
  <si>
    <t>24.11. Уписани студенти по годинама студија и апсолвенти</t>
  </si>
  <si>
    <r>
      <t xml:space="preserve">Вјерски факултети </t>
    </r>
    <r>
      <rPr>
        <b/>
        <vertAlign val="superscript"/>
        <sz val="9"/>
        <rFont val="Arial"/>
        <family val="2"/>
        <charset val="238"/>
      </rPr>
      <t>4)</t>
    </r>
  </si>
  <si>
    <r>
      <t xml:space="preserve">Православни богословски факултет </t>
    </r>
    <r>
      <rPr>
        <vertAlign val="superscript"/>
        <sz val="9"/>
        <rFont val="Arial"/>
        <family val="2"/>
        <charset val="238"/>
      </rPr>
      <t>4)</t>
    </r>
  </si>
  <si>
    <r>
      <t xml:space="preserve">4) </t>
    </r>
    <r>
      <rPr>
        <sz val="8"/>
        <rFont val="Arial"/>
        <family val="2"/>
      </rPr>
      <t>Закон о високом образовању (Службени гласник Републике Српске, бр. 73/10, 104/11 и 84/12) не односи се на теолошке факултете, високе теолошке школе и теолошке академије и Високу школу унутрашњих послова. Наведене високошколске установе и високе школе могу бити у саставу универзитета, што се регулише посебним уговором. За академска питања тих високошколскох установа и високих школа надлежан је сенат универзитета.
На основу уговора између Универзитета у Бањој Луци и Министарства унутрашњих послова Републике Српске, Висока школа унутрашњих послова постала је придружена чланица Универзитета у Бањој Луци. Од школске 2013/2014. године Православни богословски факултет  „Св. Василије Острошки“ у Фочи приказан је као организациона јединица Универзитета у Источном Сарајеву. Православни богословски факултет постао је чланица Универзитета у Источном Сарајеву у складу са посебним уговором.</t>
    </r>
  </si>
  <si>
    <t xml:space="preserve">24.13. Уписани студенти према научној области </t>
  </si>
  <si>
    <t>24.14. Уписани студенти према полу и области образовања</t>
  </si>
  <si>
    <t>24.16. Уписани студенти према облику својине високошколске установе</t>
  </si>
  <si>
    <r>
      <t>2013/2014</t>
    </r>
    <r>
      <rPr>
        <vertAlign val="superscript"/>
        <sz val="9"/>
        <rFont val="Arial"/>
        <family val="2"/>
      </rPr>
      <t>1</t>
    </r>
    <r>
      <rPr>
        <vertAlign val="superscript"/>
        <sz val="9"/>
        <rFont val="Arial"/>
        <family val="2"/>
        <charset val="238"/>
      </rPr>
      <t>)</t>
    </r>
  </si>
  <si>
    <r>
      <t>1)</t>
    </r>
    <r>
      <rPr>
        <sz val="8"/>
        <rFont val="Arial"/>
        <family val="2"/>
      </rPr>
      <t xml:space="preserve"> Од школске 2013/2014. године Православни богословски факултет  „Св. Василије Острошки“ у Фочи приказан је као организациона јединица Универзитета у Источном Сарајеву. Православни богословски факултет постао је чланица Универзитет у Источном Сарајеву у складу са посебним уговором.</t>
    </r>
  </si>
  <si>
    <t xml:space="preserve">24.17. Дипломирани студенти према научној области </t>
  </si>
  <si>
    <t>24.18. Дипломирани студенти према полу и области образовања</t>
  </si>
  <si>
    <t>24.19. Дипломирани студенти према облику својине високошколске установе</t>
  </si>
  <si>
    <t>24.27. Наставно особље према облику својине високошколске установе</t>
  </si>
  <si>
    <t>24.28. Домови ученика и студентски домови, корисници по полу и врсти школе коју похађају</t>
  </si>
  <si>
    <t>24.29. Домови ученика, корисници по полу и врсти школе коју похађају</t>
  </si>
  <si>
    <t>24.30. Студентски домови, корисници по полу и врсти школе коју похађају</t>
  </si>
  <si>
    <t xml:space="preserve">24.31. Запослени у домовима ученика и студентским домовима </t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</si>
  <si>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  <charset val="238"/>
      </rPr>
      <t xml:space="preserve"> Начин разврставања запослених  у предшколским установама промијењен је од школске 2009/2010. године на основу Закона о предшколском образовању и васпитању (Службени гласник Републике Српске бр. 119/08) </t>
    </r>
  </si>
  <si>
    <r>
      <t>2006/2007</t>
    </r>
    <r>
      <rPr>
        <vertAlign val="superscript"/>
        <sz val="9"/>
        <color indexed="8"/>
        <rFont val="Arial"/>
        <family val="2"/>
      </rPr>
      <t>1)</t>
    </r>
  </si>
  <si>
    <t>24.5. Основне школе, одјељења, ученици по полу, нивоима и наставно особље на почетку  школске године</t>
  </si>
  <si>
    <t>2014/2015</t>
  </si>
  <si>
    <t>24.8. Ученици средњих школа по пољима образовања, почетак и крај школске 2014/2015. године</t>
  </si>
  <si>
    <t>Ученици на почетку школске 2014/2015. године</t>
  </si>
  <si>
    <t>Ученици који су завршили школу - крај 2014/2015. године</t>
  </si>
  <si>
    <t>24.12. Уписани студенти по старости, полу, начину студирања, години студија и старости у школској 2014/2015. години</t>
  </si>
  <si>
    <t>24.15. Уписани студенти према начину финансирања и области образовања у школској 2014/2015. години</t>
  </si>
  <si>
    <t>24.24. Докторaнти према полу и годинама старости у школској 2014/2015. години</t>
  </si>
  <si>
    <t>Инжењерство и технологија</t>
  </si>
  <si>
    <t>39 735</t>
  </si>
  <si>
    <t>17 533</t>
  </si>
  <si>
    <t>22 202</t>
  </si>
  <si>
    <t>3 631</t>
  </si>
  <si>
    <t>2 660</t>
  </si>
  <si>
    <t>4 102</t>
  </si>
  <si>
    <t>1 641</t>
  </si>
  <si>
    <t>2 461</t>
  </si>
  <si>
    <t>14 097</t>
  </si>
  <si>
    <t>5 978</t>
  </si>
  <si>
    <t>8 119</t>
  </si>
  <si>
    <t>3 986</t>
  </si>
  <si>
    <t>2 277</t>
  </si>
  <si>
    <t>1 709</t>
  </si>
  <si>
    <t>5 303</t>
  </si>
  <si>
    <t>3 319</t>
  </si>
  <si>
    <t>1 984</t>
  </si>
  <si>
    <t>2 110</t>
  </si>
  <si>
    <t>1 220</t>
  </si>
  <si>
    <t>5 543</t>
  </si>
  <si>
    <t>1 481</t>
  </si>
  <si>
    <t>4 062</t>
  </si>
  <si>
    <r>
      <rPr>
        <vertAlign val="superscript"/>
        <sz val="8"/>
        <rFont val="Arial"/>
        <family val="2"/>
      </rPr>
      <t>6)</t>
    </r>
    <r>
      <rPr>
        <sz val="8"/>
        <rFont val="Arial"/>
        <family val="2"/>
      </rPr>
      <t xml:space="preserve"> У 2008/2009–2009/2010. у остале више и високе школе укључене су Виша пословна школа, Висока школа за предузетништво и бизнис, Висока школа за пословни менаџмент, Висока школа Доситеј и Висока школа Колеџ за економско-правне науке. У школској години 2010/2011.  у остале више и високе школе укључене су Виша пословна школа, Висока школа за предузетништво и бизнис, Висока школа за пословни менаџмент и Висока школа Доситеј. Од школске 2011/2012. године у остале више и високе школе укључене су Виша пословна школа, Висока школа за пословни менаџмент и Висока школа Доситеј. Oд школске 2012/2013. године у остале више и високе школе укључене су Висока школа за пословни менаџмент и Висока школа Доситеј. Од школске 2012/2013. године у остале више и високе школе укључене су Висока школа за пословни менаџмент и Висока школа Доситеј.</t>
    </r>
  </si>
  <si>
    <t>24.22. Уписани на докторске студије и пријављене докторске дисертације по високошколским установама</t>
  </si>
  <si>
    <t>Магистри наука, мастери и специјалисти</t>
  </si>
  <si>
    <t>24.26. Магистри наука, мастери, специјалисти и доктори наука према научној области, 2015.</t>
  </si>
  <si>
    <t xml:space="preserve">24.25. Магистри наука, мастери, специјалисти и доктори наука </t>
  </si>
  <si>
    <t>24.20. Уписани на магистарске, мастер и специјалистичке студије и докторанти – особе у поступку стицања звања доктора наука</t>
  </si>
  <si>
    <t>Уписани на магистарске, мастер и специјалистичке студије</t>
  </si>
  <si>
    <t>24.21. Уписани на магистарске, мастер и специјалистичке студије по високошколским установама</t>
  </si>
  <si>
    <t>24.23. Уписани на магистарске, мастер и специјалистичке студије према полу и годинама старости у школској 2014/2015. години</t>
  </si>
</sst>
</file>

<file path=xl/styles.xml><?xml version="1.0" encoding="utf-8"?>
<styleSheet xmlns="http://schemas.openxmlformats.org/spreadsheetml/2006/main">
  <numFmts count="1">
    <numFmt numFmtId="164" formatCode="###0"/>
  </numFmts>
  <fonts count="52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10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vertAlign val="superscript"/>
      <sz val="9"/>
      <color indexed="8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vertAlign val="superscript"/>
      <sz val="9"/>
      <name val="Arial"/>
      <family val="2"/>
    </font>
    <font>
      <u/>
      <sz val="11"/>
      <color indexed="12"/>
      <name val="Calibri"/>
      <family val="2"/>
    </font>
    <font>
      <sz val="9"/>
      <color indexed="8"/>
      <name val="Arial"/>
      <family val="2"/>
    </font>
    <font>
      <b/>
      <u/>
      <sz val="7"/>
      <color indexed="12"/>
      <name val="Arial"/>
      <family val="2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8"/>
      <color indexed="8"/>
      <name val="Arial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u/>
      <sz val="9"/>
      <color indexed="12"/>
      <name val="Arial"/>
      <family val="2"/>
    </font>
    <font>
      <sz val="8"/>
      <name val="Calibri"/>
      <family val="2"/>
    </font>
    <font>
      <vertAlign val="superscript"/>
      <sz val="10"/>
      <color indexed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b/>
      <sz val="11"/>
      <color indexed="8"/>
      <name val="Calibri"/>
      <family val="2"/>
      <charset val="238"/>
    </font>
    <font>
      <b/>
      <u/>
      <sz val="7"/>
      <color indexed="12"/>
      <name val="Arial"/>
      <family val="2"/>
    </font>
    <font>
      <sz val="7"/>
      <color indexed="8"/>
      <name val="Arial Narrow"/>
      <family val="2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indexed="18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i/>
      <sz val="8"/>
      <color theme="1"/>
      <name val="Arial Narrow"/>
      <family val="2"/>
    </font>
    <font>
      <sz val="8"/>
      <color theme="1"/>
      <name val="Arial"/>
      <family val="2"/>
    </font>
    <font>
      <sz val="9"/>
      <color rgb="FF000000"/>
      <name val="Arial"/>
      <family val="2"/>
    </font>
    <font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3" fillId="0" borderId="0" applyNumberFormat="0" applyFont="0" applyFill="0" applyBorder="0" applyAlignment="0" applyProtection="0">
      <alignment vertical="top"/>
      <protection locked="0"/>
    </xf>
    <xf numFmtId="0" fontId="37" fillId="0" borderId="0"/>
    <xf numFmtId="0" fontId="6" fillId="0" borderId="0"/>
    <xf numFmtId="0" fontId="8" fillId="0" borderId="0"/>
    <xf numFmtId="0" fontId="36" fillId="0" borderId="0"/>
    <xf numFmtId="0" fontId="8" fillId="0" borderId="0"/>
    <xf numFmtId="0" fontId="8" fillId="0" borderId="0"/>
    <xf numFmtId="0" fontId="37" fillId="0" borderId="0"/>
    <xf numFmtId="0" fontId="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" fillId="0" borderId="0"/>
  </cellStyleXfs>
  <cellXfs count="362">
    <xf numFmtId="0" fontId="0" fillId="0" borderId="0" xfId="0"/>
    <xf numFmtId="0" fontId="1" fillId="0" borderId="0" xfId="0" applyFont="1" applyFill="1"/>
    <xf numFmtId="0" fontId="14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Border="1"/>
    <xf numFmtId="0" fontId="15" fillId="0" borderId="0" xfId="1" applyFont="1" applyAlignment="1" applyProtection="1">
      <alignment horizontal="right"/>
    </xf>
    <xf numFmtId="0" fontId="14" fillId="0" borderId="0" xfId="0" applyFont="1" applyBorder="1" applyAlignment="1">
      <alignment vertical="center"/>
    </xf>
    <xf numFmtId="0" fontId="16" fillId="0" borderId="0" xfId="0" applyFont="1" applyAlignment="1">
      <alignment horizontal="left" indent="2"/>
    </xf>
    <xf numFmtId="0" fontId="14" fillId="0" borderId="0" xfId="0" applyFont="1" applyAlignment="1">
      <alignment horizontal="right"/>
    </xf>
    <xf numFmtId="1" fontId="17" fillId="0" borderId="0" xfId="0" applyNumberFormat="1" applyFont="1" applyAlignment="1">
      <alignment horizontal="right" wrapText="1"/>
    </xf>
    <xf numFmtId="1" fontId="17" fillId="0" borderId="0" xfId="0" applyNumberFormat="1" applyFont="1" applyAlignment="1">
      <alignment horizontal="right"/>
    </xf>
    <xf numFmtId="0" fontId="14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1" fontId="17" fillId="0" borderId="0" xfId="0" applyNumberFormat="1" applyFont="1" applyBorder="1" applyAlignment="1">
      <alignment horizontal="right"/>
    </xf>
    <xf numFmtId="1" fontId="20" fillId="0" borderId="0" xfId="0" applyNumberFormat="1" applyFont="1"/>
    <xf numFmtId="1" fontId="19" fillId="0" borderId="0" xfId="0" applyNumberFormat="1" applyFont="1"/>
    <xf numFmtId="1" fontId="19" fillId="0" borderId="0" xfId="0" applyNumberFormat="1" applyFont="1" applyAlignment="1">
      <alignment horizontal="right"/>
    </xf>
    <xf numFmtId="0" fontId="14" fillId="0" borderId="0" xfId="0" applyFont="1" applyAlignment="1">
      <alignment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1" fontId="19" fillId="0" borderId="2" xfId="0" applyNumberFormat="1" applyFont="1" applyBorder="1" applyAlignment="1">
      <alignment horizontal="center" vertical="center" wrapText="1"/>
    </xf>
    <xf numFmtId="1" fontId="19" fillId="0" borderId="3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1" fontId="19" fillId="0" borderId="4" xfId="0" applyNumberFormat="1" applyFont="1" applyBorder="1" applyAlignment="1">
      <alignment horizontal="center" vertical="center" wrapText="1"/>
    </xf>
    <xf numFmtId="1" fontId="19" fillId="0" borderId="5" xfId="0" applyNumberFormat="1" applyFont="1" applyBorder="1"/>
    <xf numFmtId="1" fontId="19" fillId="0" borderId="6" xfId="0" applyNumberFormat="1" applyFont="1" applyBorder="1"/>
    <xf numFmtId="1" fontId="19" fillId="0" borderId="6" xfId="0" applyNumberFormat="1" applyFont="1" applyBorder="1" applyAlignment="1">
      <alignment horizontal="center"/>
    </xf>
    <xf numFmtId="1" fontId="19" fillId="0" borderId="0" xfId="0" applyNumberFormat="1" applyFont="1" applyAlignment="1">
      <alignment wrapText="1"/>
    </xf>
    <xf numFmtId="1" fontId="21" fillId="0" borderId="0" xfId="0" applyNumberFormat="1" applyFont="1" applyAlignment="1">
      <alignment wrapText="1"/>
    </xf>
    <xf numFmtId="1" fontId="19" fillId="0" borderId="7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/>
    </xf>
    <xf numFmtId="1" fontId="19" fillId="0" borderId="6" xfId="0" applyNumberFormat="1" applyFont="1" applyBorder="1" applyAlignment="1">
      <alignment wrapText="1"/>
    </xf>
    <xf numFmtId="1" fontId="21" fillId="0" borderId="7" xfId="0" applyNumberFormat="1" applyFont="1" applyBorder="1" applyAlignment="1">
      <alignment horizontal="center" vertical="center" wrapText="1"/>
    </xf>
    <xf numFmtId="1" fontId="21" fillId="0" borderId="0" xfId="0" applyNumberFormat="1" applyFont="1" applyAlignment="1">
      <alignment horizontal="right"/>
    </xf>
    <xf numFmtId="1" fontId="21" fillId="0" borderId="0" xfId="0" applyNumberFormat="1" applyFont="1" applyBorder="1" applyAlignment="1">
      <alignment horizontal="right"/>
    </xf>
    <xf numFmtId="1" fontId="21" fillId="0" borderId="6" xfId="0" applyNumberFormat="1" applyFont="1" applyBorder="1" applyAlignment="1">
      <alignment horizontal="left" wrapText="1" indent="1"/>
    </xf>
    <xf numFmtId="1" fontId="21" fillId="0" borderId="2" xfId="0" applyNumberFormat="1" applyFont="1" applyBorder="1" applyAlignment="1">
      <alignment horizontal="center" vertical="center" wrapText="1"/>
    </xf>
    <xf numFmtId="1" fontId="21" fillId="0" borderId="6" xfId="0" applyNumberFormat="1" applyFont="1" applyBorder="1" applyAlignment="1">
      <alignment horizontal="center" wrapText="1"/>
    </xf>
    <xf numFmtId="1" fontId="21" fillId="0" borderId="0" xfId="0" applyNumberFormat="1" applyFont="1" applyAlignment="1"/>
    <xf numFmtId="1" fontId="21" fillId="0" borderId="0" xfId="0" applyNumberFormat="1" applyFont="1" applyBorder="1" applyAlignment="1">
      <alignment wrapText="1"/>
    </xf>
    <xf numFmtId="1" fontId="19" fillId="0" borderId="0" xfId="0" applyNumberFormat="1" applyFont="1" applyBorder="1" applyAlignment="1">
      <alignment vertical="center" wrapText="1"/>
    </xf>
    <xf numFmtId="1" fontId="21" fillId="0" borderId="2" xfId="0" applyNumberFormat="1" applyFont="1" applyBorder="1" applyAlignment="1">
      <alignment horizontal="center" vertical="center"/>
    </xf>
    <xf numFmtId="1" fontId="21" fillId="0" borderId="3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right"/>
    </xf>
    <xf numFmtId="1" fontId="21" fillId="0" borderId="5" xfId="0" applyNumberFormat="1" applyFont="1" applyBorder="1" applyAlignment="1">
      <alignment horizontal="left"/>
    </xf>
    <xf numFmtId="1" fontId="21" fillId="0" borderId="6" xfId="0" applyNumberFormat="1" applyFont="1" applyBorder="1" applyAlignment="1">
      <alignment horizontal="left"/>
    </xf>
    <xf numFmtId="1" fontId="19" fillId="0" borderId="6" xfId="0" applyNumberFormat="1" applyFont="1" applyBorder="1" applyAlignment="1">
      <alignment horizontal="left"/>
    </xf>
    <xf numFmtId="0" fontId="21" fillId="0" borderId="3" xfId="0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left" indent="1"/>
    </xf>
    <xf numFmtId="1" fontId="19" fillId="0" borderId="8" xfId="0" applyNumberFormat="1" applyFont="1" applyBorder="1" applyAlignment="1">
      <alignment horizontal="center" vertical="center" wrapText="1"/>
    </xf>
    <xf numFmtId="1" fontId="21" fillId="0" borderId="6" xfId="0" applyNumberFormat="1" applyFont="1" applyBorder="1" applyAlignment="1">
      <alignment wrapText="1"/>
    </xf>
    <xf numFmtId="1" fontId="22" fillId="0" borderId="0" xfId="1" applyNumberFormat="1" applyFont="1" applyFill="1" applyAlignment="1" applyProtection="1"/>
    <xf numFmtId="1" fontId="14" fillId="0" borderId="0" xfId="0" applyNumberFormat="1" applyFont="1"/>
    <xf numFmtId="1" fontId="16" fillId="0" borderId="0" xfId="0" applyNumberFormat="1" applyFont="1"/>
    <xf numFmtId="0" fontId="23" fillId="0" borderId="0" xfId="1" applyFont="1" applyAlignment="1" applyProtection="1">
      <alignment horizontal="right"/>
    </xf>
    <xf numFmtId="0" fontId="14" fillId="0" borderId="0" xfId="8" applyFont="1"/>
    <xf numFmtId="1" fontId="14" fillId="0" borderId="1" xfId="0" applyNumberFormat="1" applyFont="1" applyBorder="1" applyAlignment="1">
      <alignment horizontal="center"/>
    </xf>
    <xf numFmtId="1" fontId="14" fillId="0" borderId="7" xfId="0" applyNumberFormat="1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 wrapText="1"/>
    </xf>
    <xf numFmtId="1" fontId="14" fillId="0" borderId="0" xfId="0" applyNumberFormat="1" applyFont="1" applyBorder="1" applyAlignment="1">
      <alignment vertical="center" wrapText="1"/>
    </xf>
    <xf numFmtId="1" fontId="14" fillId="0" borderId="6" xfId="0" applyNumberFormat="1" applyFont="1" applyBorder="1" applyAlignment="1">
      <alignment horizontal="center"/>
    </xf>
    <xf numFmtId="1" fontId="11" fillId="0" borderId="6" xfId="0" applyNumberFormat="1" applyFont="1" applyBorder="1" applyAlignment="1">
      <alignment horizontal="center" wrapText="1"/>
    </xf>
    <xf numFmtId="1" fontId="11" fillId="0" borderId="0" xfId="0" applyNumberFormat="1" applyFont="1" applyAlignment="1">
      <alignment horizontal="right" wrapText="1"/>
    </xf>
    <xf numFmtId="1" fontId="11" fillId="0" borderId="0" xfId="0" applyNumberFormat="1" applyFont="1" applyAlignment="1">
      <alignment horizontal="right"/>
    </xf>
    <xf numFmtId="0" fontId="11" fillId="0" borderId="0" xfId="0" applyFont="1"/>
    <xf numFmtId="1" fontId="11" fillId="0" borderId="6" xfId="0" applyNumberFormat="1" applyFont="1" applyBorder="1" applyAlignment="1">
      <alignment wrapText="1"/>
    </xf>
    <xf numFmtId="1" fontId="20" fillId="0" borderId="5" xfId="0" applyNumberFormat="1" applyFont="1" applyBorder="1" applyAlignment="1">
      <alignment wrapText="1"/>
    </xf>
    <xf numFmtId="1" fontId="20" fillId="0" borderId="6" xfId="0" applyNumberFormat="1" applyFont="1" applyBorder="1" applyAlignment="1">
      <alignment wrapText="1"/>
    </xf>
    <xf numFmtId="1" fontId="7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right"/>
    </xf>
    <xf numFmtId="0" fontId="7" fillId="0" borderId="0" xfId="0" applyFont="1"/>
    <xf numFmtId="0" fontId="38" fillId="0" borderId="0" xfId="0" applyFont="1"/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Alignment="1">
      <alignment vertical="center" wrapText="1"/>
    </xf>
    <xf numFmtId="0" fontId="39" fillId="0" borderId="9" xfId="0" applyFont="1" applyBorder="1" applyAlignment="1">
      <alignment vertical="center"/>
    </xf>
    <xf numFmtId="0" fontId="39" fillId="0" borderId="6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39" fillId="0" borderId="0" xfId="0" applyFont="1" applyBorder="1" applyAlignment="1">
      <alignment vertical="center"/>
    </xf>
    <xf numFmtId="0" fontId="38" fillId="0" borderId="0" xfId="0" applyFont="1" applyBorder="1"/>
    <xf numFmtId="0" fontId="40" fillId="0" borderId="9" xfId="0" applyFont="1" applyBorder="1" applyAlignment="1">
      <alignment vertical="center"/>
    </xf>
    <xf numFmtId="0" fontId="7" fillId="0" borderId="0" xfId="0" applyFont="1" applyBorder="1"/>
    <xf numFmtId="1" fontId="3" fillId="0" borderId="0" xfId="0" applyNumberFormat="1" applyFont="1"/>
    <xf numFmtId="0" fontId="41" fillId="0" borderId="0" xfId="0" applyFont="1" applyBorder="1" applyAlignment="1">
      <alignment horizontal="left"/>
    </xf>
    <xf numFmtId="0" fontId="42" fillId="0" borderId="0" xfId="0" applyFont="1" applyBorder="1" applyAlignment="1">
      <alignment horizontal="center"/>
    </xf>
    <xf numFmtId="0" fontId="42" fillId="0" borderId="0" xfId="0" applyFont="1"/>
    <xf numFmtId="0" fontId="43" fillId="0" borderId="9" xfId="0" applyFont="1" applyBorder="1" applyAlignment="1">
      <alignment wrapText="1"/>
    </xf>
    <xf numFmtId="0" fontId="43" fillId="0" borderId="9" xfId="0" applyFont="1" applyBorder="1" applyAlignment="1">
      <alignment horizontal="center"/>
    </xf>
    <xf numFmtId="0" fontId="43" fillId="0" borderId="0" xfId="0" applyFont="1"/>
    <xf numFmtId="0" fontId="42" fillId="0" borderId="10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2" fillId="0" borderId="0" xfId="0" applyFont="1" applyAlignment="1">
      <alignment wrapText="1"/>
    </xf>
    <xf numFmtId="0" fontId="42" fillId="0" borderId="0" xfId="0" applyFont="1" applyAlignment="1">
      <alignment horizontal="center"/>
    </xf>
    <xf numFmtId="0" fontId="43" fillId="0" borderId="0" xfId="0" applyFont="1" applyAlignment="1">
      <alignment wrapText="1"/>
    </xf>
    <xf numFmtId="0" fontId="43" fillId="0" borderId="0" xfId="0" applyFont="1" applyAlignment="1">
      <alignment horizontal="center"/>
    </xf>
    <xf numFmtId="1" fontId="21" fillId="0" borderId="0" xfId="0" applyNumberFormat="1" applyFont="1" applyBorder="1" applyAlignment="1"/>
    <xf numFmtId="1" fontId="17" fillId="0" borderId="0" xfId="0" applyNumberFormat="1" applyFont="1" applyBorder="1" applyAlignment="1"/>
    <xf numFmtId="0" fontId="14" fillId="0" borderId="0" xfId="0" applyFont="1" applyAlignment="1"/>
    <xf numFmtId="0" fontId="14" fillId="0" borderId="0" xfId="0" applyFont="1" applyBorder="1" applyAlignment="1"/>
    <xf numFmtId="1" fontId="4" fillId="0" borderId="0" xfId="0" applyNumberFormat="1" applyFont="1" applyBorder="1" applyAlignment="1">
      <alignment horizontal="right"/>
    </xf>
    <xf numFmtId="0" fontId="7" fillId="0" borderId="6" xfId="0" applyFont="1" applyBorder="1" applyAlignment="1">
      <alignment wrapText="1"/>
    </xf>
    <xf numFmtId="0" fontId="42" fillId="0" borderId="6" xfId="0" applyFont="1" applyBorder="1" applyAlignment="1">
      <alignment wrapText="1"/>
    </xf>
    <xf numFmtId="0" fontId="42" fillId="0" borderId="5" xfId="0" applyNumberFormat="1" applyFont="1" applyBorder="1" applyAlignment="1">
      <alignment wrapText="1"/>
    </xf>
    <xf numFmtId="0" fontId="42" fillId="0" borderId="0" xfId="0" applyFont="1" applyAlignment="1">
      <alignment horizontal="right"/>
    </xf>
    <xf numFmtId="0" fontId="42" fillId="0" borderId="0" xfId="0" applyFont="1" applyBorder="1" applyAlignment="1">
      <alignment horizontal="right"/>
    </xf>
    <xf numFmtId="0" fontId="39" fillId="0" borderId="0" xfId="0" applyFont="1" applyAlignment="1">
      <alignment horizontal="right" vertical="center"/>
    </xf>
    <xf numFmtId="0" fontId="39" fillId="0" borderId="0" xfId="0" applyFont="1" applyAlignment="1">
      <alignment horizontal="right"/>
    </xf>
    <xf numFmtId="0" fontId="19" fillId="0" borderId="0" xfId="0" applyNumberFormat="1" applyFont="1" applyAlignment="1">
      <alignment horizontal="right"/>
    </xf>
    <xf numFmtId="0" fontId="39" fillId="0" borderId="4" xfId="0" applyFont="1" applyBorder="1" applyAlignment="1">
      <alignment horizontal="center" vertical="center" wrapText="1"/>
    </xf>
    <xf numFmtId="0" fontId="44" fillId="0" borderId="0" xfId="0" applyFont="1"/>
    <xf numFmtId="0" fontId="42" fillId="0" borderId="4" xfId="0" applyFont="1" applyBorder="1" applyAlignment="1">
      <alignment horizontal="center" vertical="center" wrapText="1"/>
    </xf>
    <xf numFmtId="0" fontId="39" fillId="0" borderId="1" xfId="0" applyFont="1" applyBorder="1" applyAlignment="1">
      <alignment vertical="center"/>
    </xf>
    <xf numFmtId="0" fontId="2" fillId="0" borderId="0" xfId="0" applyFont="1"/>
    <xf numFmtId="1" fontId="4" fillId="0" borderId="6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left" indent="1"/>
    </xf>
    <xf numFmtId="1" fontId="17" fillId="0" borderId="0" xfId="0" applyNumberFormat="1" applyFont="1" applyFill="1" applyAlignment="1">
      <alignment horizontal="right"/>
    </xf>
    <xf numFmtId="1" fontId="17" fillId="0" borderId="0" xfId="0" applyNumberFormat="1" applyFont="1" applyFill="1" applyAlignment="1">
      <alignment horizontal="right" wrapText="1"/>
    </xf>
    <xf numFmtId="1" fontId="7" fillId="0" borderId="0" xfId="0" applyNumberFormat="1" applyFont="1" applyAlignment="1">
      <alignment horizontal="right"/>
    </xf>
    <xf numFmtId="0" fontId="42" fillId="0" borderId="0" xfId="0" applyFont="1" applyAlignment="1"/>
    <xf numFmtId="0" fontId="42" fillId="0" borderId="0" xfId="0" applyFont="1" applyBorder="1" applyAlignment="1"/>
    <xf numFmtId="1" fontId="7" fillId="0" borderId="0" xfId="0" applyNumberFormat="1" applyFont="1" applyBorder="1" applyAlignment="1">
      <alignment horizontal="right" wrapText="1"/>
    </xf>
    <xf numFmtId="1" fontId="7" fillId="0" borderId="0" xfId="0" applyNumberFormat="1" applyFont="1" applyBorder="1" applyAlignment="1">
      <alignment wrapText="1"/>
    </xf>
    <xf numFmtId="1" fontId="7" fillId="0" borderId="6" xfId="0" applyNumberFormat="1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" fontId="11" fillId="0" borderId="0" xfId="0" applyNumberFormat="1" applyFont="1" applyBorder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1" fontId="28" fillId="0" borderId="0" xfId="0" applyNumberFormat="1" applyFont="1"/>
    <xf numFmtId="0" fontId="10" fillId="0" borderId="0" xfId="0" applyFont="1" applyAlignment="1">
      <alignment vertical="center"/>
    </xf>
    <xf numFmtId="0" fontId="28" fillId="0" borderId="0" xfId="0" applyFont="1" applyAlignment="1">
      <alignment horizontal="left" indent="2"/>
    </xf>
    <xf numFmtId="1" fontId="10" fillId="0" borderId="10" xfId="0" applyNumberFormat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1" fontId="28" fillId="0" borderId="11" xfId="0" applyNumberFormat="1" applyFont="1" applyBorder="1" applyAlignment="1">
      <alignment horizontal="centerContinuous" vertical="center"/>
    </xf>
    <xf numFmtId="1" fontId="28" fillId="0" borderId="6" xfId="0" applyNumberFormat="1" applyFont="1" applyBorder="1"/>
    <xf numFmtId="1" fontId="10" fillId="0" borderId="6" xfId="0" applyNumberFormat="1" applyFont="1" applyBorder="1" applyAlignment="1">
      <alignment horizontal="left" indent="1"/>
    </xf>
    <xf numFmtId="1" fontId="28" fillId="0" borderId="0" xfId="0" applyNumberFormat="1" applyFont="1" applyBorder="1" applyAlignment="1">
      <alignment horizontal="centerContinuous" vertical="center"/>
    </xf>
    <xf numFmtId="1" fontId="28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/>
    </xf>
    <xf numFmtId="1" fontId="10" fillId="0" borderId="0" xfId="0" applyNumberFormat="1" applyFont="1"/>
    <xf numFmtId="0" fontId="6" fillId="0" borderId="0" xfId="0" applyFont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42" fillId="0" borderId="6" xfId="0" applyFont="1" applyBorder="1" applyAlignment="1">
      <alignment vertical="top" wrapText="1"/>
    </xf>
    <xf numFmtId="0" fontId="42" fillId="0" borderId="0" xfId="0" applyFont="1" applyAlignment="1">
      <alignment vertical="top"/>
    </xf>
    <xf numFmtId="0" fontId="0" fillId="0" borderId="0" xfId="0" applyAlignment="1">
      <alignment vertical="top"/>
    </xf>
    <xf numFmtId="49" fontId="45" fillId="0" borderId="6" xfId="0" applyNumberFormat="1" applyFont="1" applyBorder="1" applyAlignment="1">
      <alignment horizontal="left" inden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2" fillId="0" borderId="0" xfId="8" applyFont="1"/>
    <xf numFmtId="1" fontId="7" fillId="0" borderId="0" xfId="0" applyNumberFormat="1" applyFont="1"/>
    <xf numFmtId="0" fontId="41" fillId="0" borderId="0" xfId="0" applyFont="1" applyAlignment="1">
      <alignment vertical="center"/>
    </xf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horizontal="center" vertical="center"/>
    </xf>
    <xf numFmtId="0" fontId="42" fillId="0" borderId="0" xfId="0" applyFont="1" applyAlignment="1">
      <alignment vertical="center" wrapText="1"/>
    </xf>
    <xf numFmtId="0" fontId="42" fillId="0" borderId="0" xfId="0" applyFont="1" applyAlignment="1">
      <alignment horizontal="center" vertical="center"/>
    </xf>
    <xf numFmtId="0" fontId="42" fillId="0" borderId="1" xfId="0" applyFont="1" applyBorder="1" applyAlignment="1">
      <alignment vertical="center"/>
    </xf>
    <xf numFmtId="1" fontId="7" fillId="0" borderId="7" xfId="0" applyNumberFormat="1" applyFont="1" applyBorder="1" applyAlignment="1">
      <alignment horizontal="center" vertical="center" wrapText="1"/>
    </xf>
    <xf numFmtId="0" fontId="42" fillId="0" borderId="6" xfId="0" applyFont="1" applyBorder="1" applyAlignment="1">
      <alignment vertical="center"/>
    </xf>
    <xf numFmtId="1" fontId="42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1" fontId="17" fillId="0" borderId="6" xfId="0" applyNumberFormat="1" applyFont="1" applyBorder="1" applyAlignment="1">
      <alignment horizont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6" xfId="0" applyFont="1" applyBorder="1" applyAlignment="1"/>
    <xf numFmtId="0" fontId="10" fillId="0" borderId="6" xfId="0" applyFont="1" applyBorder="1" applyAlignment="1">
      <alignment wrapText="1"/>
    </xf>
    <xf numFmtId="0" fontId="46" fillId="0" borderId="0" xfId="0" applyFont="1" applyAlignment="1"/>
    <xf numFmtId="1" fontId="19" fillId="0" borderId="12" xfId="0" applyNumberFormat="1" applyFont="1" applyBorder="1" applyAlignment="1">
      <alignment horizontal="center" vertical="center" wrapText="1"/>
    </xf>
    <xf numFmtId="1" fontId="19" fillId="0" borderId="13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wrapText="1"/>
    </xf>
    <xf numFmtId="0" fontId="2" fillId="0" borderId="0" xfId="0" applyFont="1" applyBorder="1"/>
    <xf numFmtId="0" fontId="11" fillId="0" borderId="0" xfId="0" applyFont="1" applyBorder="1" applyAlignment="1"/>
    <xf numFmtId="0" fontId="11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1" fontId="11" fillId="0" borderId="0" xfId="0" applyNumberFormat="1" applyFont="1" applyAlignment="1"/>
    <xf numFmtId="0" fontId="42" fillId="0" borderId="0" xfId="8" applyFont="1" applyAlignment="1">
      <alignment horizontal="right"/>
    </xf>
    <xf numFmtId="0" fontId="27" fillId="0" borderId="0" xfId="0" applyFont="1"/>
    <xf numFmtId="0" fontId="14" fillId="0" borderId="6" xfId="0" applyFont="1" applyBorder="1"/>
    <xf numFmtId="0" fontId="7" fillId="0" borderId="0" xfId="0" applyFont="1" applyAlignment="1">
      <alignment horizontal="center"/>
    </xf>
    <xf numFmtId="1" fontId="47" fillId="0" borderId="8" xfId="0" applyNumberFormat="1" applyFont="1" applyFill="1" applyBorder="1" applyAlignment="1">
      <alignment horizontal="center" vertical="center"/>
    </xf>
    <xf numFmtId="0" fontId="31" fillId="0" borderId="0" xfId="0" applyFont="1" applyBorder="1"/>
    <xf numFmtId="0" fontId="31" fillId="0" borderId="0" xfId="0" applyFont="1" applyFill="1" applyBorder="1"/>
    <xf numFmtId="0" fontId="14" fillId="0" borderId="0" xfId="0" applyFont="1" applyFill="1" applyAlignment="1">
      <alignment vertical="center"/>
    </xf>
    <xf numFmtId="0" fontId="14" fillId="0" borderId="0" xfId="0" applyFont="1" applyFill="1"/>
    <xf numFmtId="1" fontId="14" fillId="0" borderId="0" xfId="0" applyNumberFormat="1" applyFont="1" applyAlignment="1"/>
    <xf numFmtId="0" fontId="37" fillId="0" borderId="0" xfId="10"/>
    <xf numFmtId="0" fontId="37" fillId="0" borderId="0" xfId="10" applyAlignment="1">
      <alignment horizontal="center"/>
    </xf>
    <xf numFmtId="0" fontId="37" fillId="0" borderId="0" xfId="10" applyAlignment="1">
      <alignment horizontal="right"/>
    </xf>
    <xf numFmtId="0" fontId="37" fillId="0" borderId="0" xfId="11"/>
    <xf numFmtId="0" fontId="37" fillId="0" borderId="0" xfId="11" applyAlignment="1">
      <alignment horizontal="center"/>
    </xf>
    <xf numFmtId="0" fontId="37" fillId="0" borderId="0" xfId="12"/>
    <xf numFmtId="0" fontId="37" fillId="0" borderId="0" xfId="13"/>
    <xf numFmtId="0" fontId="37" fillId="0" borderId="0" xfId="13" applyAlignment="1">
      <alignment horizontal="center"/>
    </xf>
    <xf numFmtId="0" fontId="37" fillId="0" borderId="0" xfId="2"/>
    <xf numFmtId="0" fontId="26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right"/>
    </xf>
    <xf numFmtId="1" fontId="3" fillId="0" borderId="0" xfId="0" applyNumberFormat="1" applyFont="1" applyFill="1"/>
    <xf numFmtId="1" fontId="19" fillId="0" borderId="0" xfId="0" applyNumberFormat="1" applyFont="1" applyFill="1"/>
    <xf numFmtId="1" fontId="19" fillId="0" borderId="0" xfId="0" applyNumberFormat="1" applyFont="1" applyBorder="1"/>
    <xf numFmtId="1" fontId="47" fillId="0" borderId="8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Border="1"/>
    <xf numFmtId="49" fontId="11" fillId="0" borderId="6" xfId="0" applyNumberFormat="1" applyFont="1" applyBorder="1" applyAlignment="1">
      <alignment horizontal="left" indent="1"/>
    </xf>
    <xf numFmtId="1" fontId="10" fillId="0" borderId="6" xfId="0" applyNumberFormat="1" applyFont="1" applyBorder="1" applyAlignment="1">
      <alignment horizontal="center"/>
    </xf>
    <xf numFmtId="0" fontId="0" fillId="0" borderId="0" xfId="0" applyBorder="1"/>
    <xf numFmtId="0" fontId="48" fillId="0" borderId="0" xfId="0" applyFont="1" applyBorder="1"/>
    <xf numFmtId="0" fontId="42" fillId="0" borderId="2" xfId="0" applyNumberFormat="1" applyFont="1" applyBorder="1" applyAlignment="1">
      <alignment horizontal="center" vertical="center" wrapText="1"/>
    </xf>
    <xf numFmtId="1" fontId="16" fillId="0" borderId="0" xfId="0" applyNumberFormat="1" applyFont="1" applyFill="1" applyBorder="1"/>
    <xf numFmtId="0" fontId="42" fillId="0" borderId="0" xfId="0" applyFont="1" applyFill="1" applyBorder="1"/>
    <xf numFmtId="0" fontId="42" fillId="0" borderId="0" xfId="0" applyFont="1" applyFill="1" applyBorder="1" applyAlignment="1">
      <alignment horizontal="right"/>
    </xf>
    <xf numFmtId="0" fontId="42" fillId="0" borderId="0" xfId="0" applyFont="1" applyFill="1" applyBorder="1" applyAlignment="1">
      <alignment horizontal="right" wrapText="1"/>
    </xf>
    <xf numFmtId="0" fontId="49" fillId="0" borderId="0" xfId="0" applyFont="1" applyFill="1" applyBorder="1"/>
    <xf numFmtId="0" fontId="42" fillId="0" borderId="2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0" fontId="41" fillId="0" borderId="5" xfId="0" applyNumberFormat="1" applyFont="1" applyFill="1" applyBorder="1" applyAlignment="1"/>
    <xf numFmtId="0" fontId="42" fillId="0" borderId="6" xfId="0" applyFont="1" applyFill="1" applyBorder="1" applyAlignment="1">
      <alignment wrapText="1"/>
    </xf>
    <xf numFmtId="0" fontId="42" fillId="0" borderId="6" xfId="0" applyFont="1" applyFill="1" applyBorder="1" applyAlignment="1"/>
    <xf numFmtId="0" fontId="41" fillId="0" borderId="6" xfId="0" applyFont="1" applyFill="1" applyBorder="1" applyAlignment="1"/>
    <xf numFmtId="0" fontId="32" fillId="0" borderId="0" xfId="1" applyFont="1" applyAlignment="1" applyProtection="1">
      <alignment horizontal="right"/>
    </xf>
    <xf numFmtId="1" fontId="42" fillId="0" borderId="0" xfId="0" applyNumberFormat="1" applyFont="1" applyFill="1" applyBorder="1" applyAlignment="1">
      <alignment horizontal="right" wrapText="1"/>
    </xf>
    <xf numFmtId="0" fontId="49" fillId="0" borderId="1" xfId="0" applyFont="1" applyBorder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0" fontId="49" fillId="0" borderId="5" xfId="0" applyFont="1" applyBorder="1" applyAlignment="1">
      <alignment horizontal="center"/>
    </xf>
    <xf numFmtId="0" fontId="49" fillId="0" borderId="6" xfId="0" applyFont="1" applyBorder="1" applyAlignment="1">
      <alignment horizontal="center"/>
    </xf>
    <xf numFmtId="0" fontId="10" fillId="0" borderId="11" xfId="0" applyFont="1" applyBorder="1" applyAlignment="1">
      <alignment horizontal="right"/>
    </xf>
    <xf numFmtId="0" fontId="7" fillId="0" borderId="0" xfId="14" applyFont="1" applyFill="1" applyBorder="1" applyAlignment="1">
      <alignment horizontal="right" wrapText="1"/>
    </xf>
    <xf numFmtId="0" fontId="7" fillId="0" borderId="0" xfId="14" applyFont="1" applyBorder="1" applyAlignment="1">
      <alignment horizontal="right"/>
    </xf>
    <xf numFmtId="1" fontId="21" fillId="0" borderId="0" xfId="0" applyNumberFormat="1" applyFont="1" applyBorder="1"/>
    <xf numFmtId="0" fontId="4" fillId="0" borderId="0" xfId="0" applyFont="1" applyAlignment="1">
      <alignment horizontal="left" wrapText="1"/>
    </xf>
    <xf numFmtId="0" fontId="42" fillId="0" borderId="1" xfId="0" applyFont="1" applyFill="1" applyBorder="1" applyAlignment="1">
      <alignment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5" fillId="0" borderId="7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left" wrapText="1"/>
    </xf>
    <xf numFmtId="1" fontId="7" fillId="0" borderId="0" xfId="0" applyNumberFormat="1" applyFont="1" applyBorder="1" applyAlignment="1">
      <alignment horizontal="right"/>
    </xf>
    <xf numFmtId="1" fontId="3" fillId="0" borderId="6" xfId="0" applyNumberFormat="1" applyFont="1" applyBorder="1" applyAlignment="1">
      <alignment horizontal="left"/>
    </xf>
    <xf numFmtId="1" fontId="3" fillId="0" borderId="6" xfId="0" applyNumberFormat="1" applyFont="1" applyBorder="1" applyAlignment="1">
      <alignment horizontal="left" wrapText="1"/>
    </xf>
    <xf numFmtId="0" fontId="7" fillId="0" borderId="0" xfId="0" applyFont="1" applyBorder="1" applyAlignment="1"/>
    <xf numFmtId="1" fontId="4" fillId="0" borderId="6" xfId="0" applyNumberFormat="1" applyFont="1" applyBorder="1" applyAlignment="1">
      <alignment horizontal="left" wrapText="1" indent="1"/>
    </xf>
    <xf numFmtId="1" fontId="4" fillId="0" borderId="6" xfId="0" applyNumberFormat="1" applyFont="1" applyBorder="1" applyAlignment="1">
      <alignment horizontal="left" wrapText="1"/>
    </xf>
    <xf numFmtId="0" fontId="16" fillId="0" borderId="6" xfId="0" applyFont="1" applyBorder="1" applyAlignment="1">
      <alignment horizontal="left" wrapText="1"/>
    </xf>
    <xf numFmtId="1" fontId="4" fillId="0" borderId="1" xfId="0" applyNumberFormat="1" applyFont="1" applyBorder="1" applyAlignment="1">
      <alignment horizontal="left" vertical="center" wrapText="1"/>
    </xf>
    <xf numFmtId="1" fontId="16" fillId="0" borderId="5" xfId="0" applyNumberFormat="1" applyFont="1" applyBorder="1" applyAlignment="1">
      <alignment horizontal="left" wrapText="1"/>
    </xf>
    <xf numFmtId="1" fontId="7" fillId="0" borderId="0" xfId="0" applyNumberFormat="1" applyFont="1" applyFill="1" applyBorder="1" applyAlignment="1">
      <alignment horizontal="right" wrapText="1"/>
    </xf>
    <xf numFmtId="1" fontId="16" fillId="0" borderId="6" xfId="0" applyNumberFormat="1" applyFont="1" applyBorder="1" applyAlignment="1">
      <alignment horizontal="left" wrapText="1"/>
    </xf>
    <xf numFmtId="1" fontId="7" fillId="0" borderId="0" xfId="0" applyNumberFormat="1" applyFont="1" applyBorder="1" applyAlignment="1"/>
    <xf numFmtId="1" fontId="7" fillId="0" borderId="0" xfId="0" applyNumberFormat="1" applyFont="1" applyFill="1" applyBorder="1" applyAlignment="1"/>
    <xf numFmtId="1" fontId="4" fillId="0" borderId="0" xfId="0" applyNumberFormat="1" applyFont="1" applyAlignment="1">
      <alignment horizontal="right"/>
    </xf>
    <xf numFmtId="1" fontId="4" fillId="0" borderId="0" xfId="0" applyNumberFormat="1" applyFont="1" applyFill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0" fontId="14" fillId="0" borderId="0" xfId="0" applyFont="1" applyFill="1" applyBorder="1"/>
    <xf numFmtId="0" fontId="42" fillId="0" borderId="1" xfId="0" applyFont="1" applyFill="1" applyBorder="1" applyAlignment="1">
      <alignment wrapText="1"/>
    </xf>
    <xf numFmtId="0" fontId="50" fillId="0" borderId="7" xfId="0" applyFont="1" applyFill="1" applyBorder="1" applyAlignment="1">
      <alignment horizontal="center" vertical="center"/>
    </xf>
    <xf numFmtId="0" fontId="50" fillId="0" borderId="5" xfId="0" applyFont="1" applyBorder="1" applyAlignment="1">
      <alignment wrapText="1"/>
    </xf>
    <xf numFmtId="0" fontId="50" fillId="0" borderId="6" xfId="0" applyFont="1" applyBorder="1" applyAlignment="1">
      <alignment wrapText="1"/>
    </xf>
    <xf numFmtId="0" fontId="50" fillId="0" borderId="6" xfId="0" applyFont="1" applyBorder="1" applyAlignment="1">
      <alignment horizontal="left" wrapText="1" indent="1"/>
    </xf>
    <xf numFmtId="0" fontId="50" fillId="0" borderId="6" xfId="0" applyFont="1" applyBorder="1" applyAlignment="1">
      <alignment horizontal="left" wrapText="1" indent="3"/>
    </xf>
    <xf numFmtId="1" fontId="50" fillId="0" borderId="0" xfId="0" applyNumberFormat="1" applyFont="1" applyBorder="1" applyAlignment="1">
      <alignment horizontal="right"/>
    </xf>
    <xf numFmtId="1" fontId="50" fillId="0" borderId="0" xfId="0" applyNumberFormat="1" applyFont="1" applyBorder="1" applyAlignment="1">
      <alignment horizontal="right" wrapText="1"/>
    </xf>
    <xf numFmtId="0" fontId="42" fillId="0" borderId="1" xfId="0" applyFont="1" applyFill="1" applyBorder="1" applyAlignment="1">
      <alignment vertical="center" wrapText="1"/>
    </xf>
    <xf numFmtId="0" fontId="50" fillId="0" borderId="6" xfId="0" applyFont="1" applyFill="1" applyBorder="1" applyAlignment="1">
      <alignment wrapText="1"/>
    </xf>
    <xf numFmtId="0" fontId="50" fillId="0" borderId="6" xfId="0" applyFont="1" applyFill="1" applyBorder="1" applyAlignment="1">
      <alignment horizontal="left" wrapText="1" indent="1"/>
    </xf>
    <xf numFmtId="0" fontId="50" fillId="0" borderId="5" xfId="0" applyFont="1" applyFill="1" applyBorder="1" applyAlignment="1">
      <alignment wrapText="1"/>
    </xf>
    <xf numFmtId="49" fontId="45" fillId="0" borderId="4" xfId="0" applyNumberFormat="1" applyFont="1" applyBorder="1" applyAlignment="1">
      <alignment horizontal="center" vertical="center"/>
    </xf>
    <xf numFmtId="1" fontId="19" fillId="0" borderId="6" xfId="0" applyNumberFormat="1" applyFont="1" applyBorder="1" applyAlignment="1"/>
    <xf numFmtId="1" fontId="4" fillId="0" borderId="6" xfId="0" applyNumberFormat="1" applyFont="1" applyBorder="1" applyAlignment="1"/>
    <xf numFmtId="1" fontId="4" fillId="0" borderId="6" xfId="0" applyNumberFormat="1" applyFont="1" applyBorder="1" applyAlignment="1">
      <alignment horizontal="left" indent="1"/>
    </xf>
    <xf numFmtId="49" fontId="4" fillId="0" borderId="6" xfId="0" applyNumberFormat="1" applyFont="1" applyFill="1" applyBorder="1" applyAlignment="1">
      <alignment horizontal="left" indent="1"/>
    </xf>
    <xf numFmtId="1" fontId="34" fillId="0" borderId="6" xfId="0" applyNumberFormat="1" applyFont="1" applyBorder="1" applyAlignment="1">
      <alignment wrapText="1"/>
    </xf>
    <xf numFmtId="49" fontId="45" fillId="0" borderId="0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1" fontId="47" fillId="0" borderId="2" xfId="0" applyNumberFormat="1" applyFont="1" applyFill="1" applyBorder="1" applyAlignment="1">
      <alignment horizontal="center" vertical="center"/>
    </xf>
    <xf numFmtId="1" fontId="47" fillId="0" borderId="2" xfId="0" applyNumberFormat="1" applyFont="1" applyFill="1" applyBorder="1" applyAlignment="1">
      <alignment horizontal="center" vertical="center" wrapText="1"/>
    </xf>
    <xf numFmtId="1" fontId="27" fillId="0" borderId="0" xfId="0" applyNumberFormat="1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42" fillId="0" borderId="4" xfId="0" applyFont="1" applyBorder="1" applyAlignment="1">
      <alignment horizontal="center" vertical="center" wrapText="1"/>
    </xf>
    <xf numFmtId="0" fontId="42" fillId="0" borderId="1" xfId="0" applyFont="1" applyFill="1" applyBorder="1" applyAlignment="1">
      <alignment wrapText="1"/>
    </xf>
    <xf numFmtId="0" fontId="50" fillId="0" borderId="7" xfId="0" applyFont="1" applyFill="1" applyBorder="1" applyAlignment="1">
      <alignment horizontal="center" vertical="center"/>
    </xf>
    <xf numFmtId="0" fontId="50" fillId="0" borderId="4" xfId="0" applyFont="1" applyFill="1" applyBorder="1" applyAlignment="1">
      <alignment horizontal="center" vertical="center"/>
    </xf>
    <xf numFmtId="0" fontId="42" fillId="0" borderId="5" xfId="0" applyFont="1" applyFill="1" applyBorder="1" applyAlignment="1">
      <alignment wrapText="1"/>
    </xf>
    <xf numFmtId="0" fontId="42" fillId="0" borderId="6" xfId="0" applyFont="1" applyFill="1" applyBorder="1" applyAlignment="1">
      <alignment horizontal="left" wrapText="1" indent="2"/>
    </xf>
    <xf numFmtId="0" fontId="42" fillId="0" borderId="6" xfId="0" applyFont="1" applyFill="1" applyBorder="1" applyAlignment="1">
      <alignment horizontal="left" wrapText="1" indent="4"/>
    </xf>
    <xf numFmtId="0" fontId="42" fillId="0" borderId="3" xfId="0" applyNumberFormat="1" applyFont="1" applyBorder="1" applyAlignment="1">
      <alignment horizontal="center" vertical="center" wrapText="1"/>
    </xf>
    <xf numFmtId="0" fontId="51" fillId="0" borderId="0" xfId="0" applyFont="1" applyAlignment="1">
      <alignment horizontal="center"/>
    </xf>
    <xf numFmtId="1" fontId="7" fillId="0" borderId="0" xfId="0" applyNumberFormat="1" applyFont="1" applyFill="1" applyAlignment="1">
      <alignment horizontal="right"/>
    </xf>
    <xf numFmtId="1" fontId="7" fillId="0" borderId="0" xfId="0" applyNumberFormat="1" applyFont="1" applyFill="1" applyAlignment="1">
      <alignment horizontal="right" wrapText="1"/>
    </xf>
    <xf numFmtId="0" fontId="7" fillId="0" borderId="0" xfId="0" applyFont="1" applyAlignment="1"/>
    <xf numFmtId="164" fontId="42" fillId="0" borderId="0" xfId="0" applyNumberFormat="1" applyFont="1"/>
    <xf numFmtId="164" fontId="50" fillId="0" borderId="0" xfId="0" applyNumberFormat="1" applyFont="1" applyAlignment="1">
      <alignment horizontal="right"/>
    </xf>
    <xf numFmtId="164" fontId="50" fillId="0" borderId="0" xfId="0" applyNumberFormat="1" applyFont="1" applyAlignment="1">
      <alignment horizontal="right" indent="1"/>
    </xf>
    <xf numFmtId="0" fontId="42" fillId="0" borderId="0" xfId="0" applyFont="1" applyAlignment="1">
      <alignment horizontal="right" vertical="center"/>
    </xf>
    <xf numFmtId="164" fontId="42" fillId="0" borderId="0" xfId="0" applyNumberFormat="1" applyFont="1" applyBorder="1"/>
    <xf numFmtId="164" fontId="50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vertical="center"/>
    </xf>
    <xf numFmtId="1" fontId="19" fillId="0" borderId="7" xfId="0" applyNumberFormat="1" applyFont="1" applyBorder="1" applyAlignment="1">
      <alignment horizontal="center" vertical="center"/>
    </xf>
    <xf numFmtId="1" fontId="19" fillId="0" borderId="14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1" fontId="19" fillId="0" borderId="7" xfId="0" applyNumberFormat="1" applyFont="1" applyBorder="1" applyAlignment="1">
      <alignment horizontal="center" vertical="center" wrapText="1"/>
    </xf>
    <xf numFmtId="1" fontId="19" fillId="0" borderId="4" xfId="0" applyNumberFormat="1" applyFont="1" applyBorder="1" applyAlignment="1">
      <alignment horizontal="center" vertical="center"/>
    </xf>
    <xf numFmtId="1" fontId="19" fillId="0" borderId="2" xfId="0" applyNumberFormat="1" applyFont="1" applyBorder="1" applyAlignment="1">
      <alignment horizontal="center" vertical="center" wrapText="1"/>
    </xf>
    <xf numFmtId="1" fontId="19" fillId="0" borderId="12" xfId="0" applyNumberFormat="1" applyFont="1" applyBorder="1" applyAlignment="1">
      <alignment horizontal="center" vertical="center" wrapText="1"/>
    </xf>
    <xf numFmtId="1" fontId="19" fillId="0" borderId="6" xfId="0" applyNumberFormat="1" applyFont="1" applyBorder="1" applyAlignment="1">
      <alignment horizontal="center" vertical="center" wrapText="1"/>
    </xf>
    <xf numFmtId="1" fontId="19" fillId="0" borderId="13" xfId="0" applyNumberFormat="1" applyFont="1" applyBorder="1" applyAlignment="1">
      <alignment horizontal="center" vertical="center" wrapText="1"/>
    </xf>
    <xf numFmtId="1" fontId="19" fillId="0" borderId="4" xfId="0" applyNumberFormat="1" applyFont="1" applyBorder="1" applyAlignment="1">
      <alignment horizontal="center" vertical="center" wrapText="1"/>
    </xf>
    <xf numFmtId="1" fontId="19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1" fontId="4" fillId="0" borderId="12" xfId="0" applyNumberFormat="1" applyFont="1" applyBorder="1" applyAlignment="1">
      <alignment horizontal="center" vertical="center"/>
    </xf>
    <xf numFmtId="1" fontId="19" fillId="0" borderId="13" xfId="0" applyNumberFormat="1" applyFont="1" applyBorder="1" applyAlignment="1">
      <alignment horizontal="center" vertical="center"/>
    </xf>
    <xf numFmtId="1" fontId="47" fillId="0" borderId="7" xfId="0" applyNumberFormat="1" applyFont="1" applyFill="1" applyBorder="1" applyAlignment="1">
      <alignment horizontal="center" vertical="center" wrapText="1"/>
    </xf>
    <xf numFmtId="1" fontId="47" fillId="0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4" xfId="1" applyNumberFormat="1" applyFont="1" applyBorder="1" applyAlignment="1" applyProtection="1">
      <alignment horizontal="center" vertical="center" wrapText="1"/>
    </xf>
    <xf numFmtId="0" fontId="4" fillId="0" borderId="14" xfId="1" applyNumberFormat="1" applyFont="1" applyBorder="1" applyAlignment="1" applyProtection="1">
      <alignment horizontal="center" vertical="center" wrapText="1"/>
    </xf>
    <xf numFmtId="1" fontId="27" fillId="0" borderId="0" xfId="0" applyNumberFormat="1" applyFont="1" applyBorder="1" applyAlignment="1">
      <alignment horizontal="left" wrapText="1"/>
    </xf>
    <xf numFmtId="1" fontId="19" fillId="0" borderId="12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top" wrapText="1"/>
    </xf>
    <xf numFmtId="1" fontId="19" fillId="0" borderId="2" xfId="0" applyNumberFormat="1" applyFont="1" applyBorder="1" applyAlignment="1">
      <alignment horizontal="center" vertical="center"/>
    </xf>
    <xf numFmtId="1" fontId="19" fillId="0" borderId="3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8" xfId="0" applyNumberFormat="1" applyFont="1" applyBorder="1" applyAlignment="1">
      <alignment horizontal="center" vertical="center" wrapText="1"/>
    </xf>
    <xf numFmtId="1" fontId="10" fillId="0" borderId="19" xfId="0" applyNumberFormat="1" applyFont="1" applyBorder="1" applyAlignment="1">
      <alignment horizontal="center" vertical="center" wrapText="1"/>
    </xf>
    <xf numFmtId="1" fontId="10" fillId="0" borderId="12" xfId="1" applyNumberFormat="1" applyFont="1" applyBorder="1" applyAlignment="1" applyProtection="1">
      <alignment horizontal="center" vertical="center"/>
    </xf>
    <xf numFmtId="1" fontId="10" fillId="0" borderId="6" xfId="1" applyNumberFormat="1" applyFont="1" applyBorder="1" applyAlignment="1" applyProtection="1">
      <alignment horizontal="center" vertical="center"/>
    </xf>
    <xf numFmtId="1" fontId="10" fillId="0" borderId="13" xfId="1" applyNumberFormat="1" applyFont="1" applyBorder="1" applyAlignment="1" applyProtection="1">
      <alignment horizontal="center" vertical="center"/>
    </xf>
    <xf numFmtId="1" fontId="10" fillId="0" borderId="4" xfId="0" applyNumberFormat="1" applyFont="1" applyBorder="1" applyAlignment="1">
      <alignment horizontal="center" vertical="center" wrapText="1"/>
    </xf>
    <xf numFmtId="1" fontId="10" fillId="0" borderId="14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wrapText="1"/>
    </xf>
    <xf numFmtId="0" fontId="42" fillId="0" borderId="7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0" fontId="42" fillId="0" borderId="7" xfId="0" applyFont="1" applyFill="1" applyBorder="1" applyAlignment="1">
      <alignment horizontal="center" vertical="center"/>
    </xf>
    <xf numFmtId="0" fontId="42" fillId="0" borderId="4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42" fillId="0" borderId="18" xfId="0" applyFont="1" applyFill="1" applyBorder="1" applyAlignment="1">
      <alignment horizontal="center" vertical="center"/>
    </xf>
    <xf numFmtId="1" fontId="21" fillId="0" borderId="12" xfId="0" applyNumberFormat="1" applyFont="1" applyBorder="1" applyAlignment="1">
      <alignment horizontal="center" vertical="center"/>
    </xf>
    <xf numFmtId="1" fontId="21" fillId="0" borderId="13" xfId="0" applyNumberFormat="1" applyFont="1" applyBorder="1" applyAlignment="1">
      <alignment horizontal="center" vertical="center"/>
    </xf>
    <xf numFmtId="1" fontId="19" fillId="0" borderId="14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1" fontId="19" fillId="0" borderId="18" xfId="0" applyNumberFormat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1" fontId="19" fillId="0" borderId="18" xfId="0" applyNumberFormat="1" applyFont="1" applyBorder="1" applyAlignment="1">
      <alignment horizontal="center" vertical="center"/>
    </xf>
  </cellXfs>
  <cellStyles count="15">
    <cellStyle name="Hyperlink" xfId="1" builtinId="8" customBuiltin="1"/>
    <cellStyle name="Normal" xfId="0" builtinId="0"/>
    <cellStyle name="Normal 10" xfId="2"/>
    <cellStyle name="Normal 2" xfId="3"/>
    <cellStyle name="Normal 2 2" xfId="4"/>
    <cellStyle name="Normal 3" xfId="5"/>
    <cellStyle name="Normal 3 2" xfId="6"/>
    <cellStyle name="Normal 3 3" xfId="7"/>
    <cellStyle name="Normal 4" xfId="8"/>
    <cellStyle name="Normal 4 2" xfId="9"/>
    <cellStyle name="Normal 5" xfId="10"/>
    <cellStyle name="Normal 6" xfId="11"/>
    <cellStyle name="Normal 7" xfId="12"/>
    <cellStyle name="Normal 8" xfId="13"/>
    <cellStyle name="Normal_Sheet4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4.bin"/><Relationship Id="rId3" Type="http://schemas.openxmlformats.org/officeDocument/2006/relationships/printerSettings" Target="../printerSettings/printerSettings109.bin"/><Relationship Id="rId7" Type="http://schemas.openxmlformats.org/officeDocument/2006/relationships/printerSettings" Target="../printerSettings/printerSettings113.bin"/><Relationship Id="rId12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08.bin"/><Relationship Id="rId1" Type="http://schemas.openxmlformats.org/officeDocument/2006/relationships/printerSettings" Target="../printerSettings/printerSettings107.bin"/><Relationship Id="rId6" Type="http://schemas.openxmlformats.org/officeDocument/2006/relationships/printerSettings" Target="../printerSettings/printerSettings112.bin"/><Relationship Id="rId11" Type="http://schemas.openxmlformats.org/officeDocument/2006/relationships/printerSettings" Target="../printerSettings/printerSettings117.bin"/><Relationship Id="rId5" Type="http://schemas.openxmlformats.org/officeDocument/2006/relationships/printerSettings" Target="../printerSettings/printerSettings111.bin"/><Relationship Id="rId10" Type="http://schemas.openxmlformats.org/officeDocument/2006/relationships/printerSettings" Target="../printerSettings/printerSettings116.bin"/><Relationship Id="rId4" Type="http://schemas.openxmlformats.org/officeDocument/2006/relationships/printerSettings" Target="../printerSettings/printerSettings110.bin"/><Relationship Id="rId9" Type="http://schemas.openxmlformats.org/officeDocument/2006/relationships/printerSettings" Target="../printerSettings/printerSettings115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6.bin"/><Relationship Id="rId3" Type="http://schemas.openxmlformats.org/officeDocument/2006/relationships/printerSettings" Target="../printerSettings/printerSettings121.bin"/><Relationship Id="rId7" Type="http://schemas.openxmlformats.org/officeDocument/2006/relationships/printerSettings" Target="../printerSettings/printerSettings125.bin"/><Relationship Id="rId12" Type="http://schemas.openxmlformats.org/officeDocument/2006/relationships/printerSettings" Target="../printerSettings/printerSettings130.bin"/><Relationship Id="rId2" Type="http://schemas.openxmlformats.org/officeDocument/2006/relationships/printerSettings" Target="../printerSettings/printerSettings120.bin"/><Relationship Id="rId1" Type="http://schemas.openxmlformats.org/officeDocument/2006/relationships/printerSettings" Target="../printerSettings/printerSettings119.bin"/><Relationship Id="rId6" Type="http://schemas.openxmlformats.org/officeDocument/2006/relationships/printerSettings" Target="../printerSettings/printerSettings124.bin"/><Relationship Id="rId11" Type="http://schemas.openxmlformats.org/officeDocument/2006/relationships/printerSettings" Target="../printerSettings/printerSettings129.bin"/><Relationship Id="rId5" Type="http://schemas.openxmlformats.org/officeDocument/2006/relationships/printerSettings" Target="../printerSettings/printerSettings123.bin"/><Relationship Id="rId10" Type="http://schemas.openxmlformats.org/officeDocument/2006/relationships/printerSettings" Target="../printerSettings/printerSettings128.bin"/><Relationship Id="rId4" Type="http://schemas.openxmlformats.org/officeDocument/2006/relationships/printerSettings" Target="../printerSettings/printerSettings122.bin"/><Relationship Id="rId9" Type="http://schemas.openxmlformats.org/officeDocument/2006/relationships/printerSettings" Target="../printerSettings/printerSettings127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8.bin"/><Relationship Id="rId3" Type="http://schemas.openxmlformats.org/officeDocument/2006/relationships/printerSettings" Target="../printerSettings/printerSettings133.bin"/><Relationship Id="rId7" Type="http://schemas.openxmlformats.org/officeDocument/2006/relationships/printerSettings" Target="../printerSettings/printerSettings137.bin"/><Relationship Id="rId12" Type="http://schemas.openxmlformats.org/officeDocument/2006/relationships/printerSettings" Target="../printerSettings/printerSettings142.bin"/><Relationship Id="rId2" Type="http://schemas.openxmlformats.org/officeDocument/2006/relationships/printerSettings" Target="../printerSettings/printerSettings132.bin"/><Relationship Id="rId1" Type="http://schemas.openxmlformats.org/officeDocument/2006/relationships/printerSettings" Target="../printerSettings/printerSettings131.bin"/><Relationship Id="rId6" Type="http://schemas.openxmlformats.org/officeDocument/2006/relationships/printerSettings" Target="../printerSettings/printerSettings136.bin"/><Relationship Id="rId11" Type="http://schemas.openxmlformats.org/officeDocument/2006/relationships/printerSettings" Target="../printerSettings/printerSettings141.bin"/><Relationship Id="rId5" Type="http://schemas.openxmlformats.org/officeDocument/2006/relationships/printerSettings" Target="../printerSettings/printerSettings135.bin"/><Relationship Id="rId10" Type="http://schemas.openxmlformats.org/officeDocument/2006/relationships/printerSettings" Target="../printerSettings/printerSettings140.bin"/><Relationship Id="rId4" Type="http://schemas.openxmlformats.org/officeDocument/2006/relationships/printerSettings" Target="../printerSettings/printerSettings134.bin"/><Relationship Id="rId9" Type="http://schemas.openxmlformats.org/officeDocument/2006/relationships/printerSettings" Target="../printerSettings/printerSettings139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0.bin"/><Relationship Id="rId3" Type="http://schemas.openxmlformats.org/officeDocument/2006/relationships/printerSettings" Target="../printerSettings/printerSettings145.bin"/><Relationship Id="rId7" Type="http://schemas.openxmlformats.org/officeDocument/2006/relationships/printerSettings" Target="../printerSettings/printerSettings149.bin"/><Relationship Id="rId12" Type="http://schemas.openxmlformats.org/officeDocument/2006/relationships/printerSettings" Target="../printerSettings/printerSettings154.bin"/><Relationship Id="rId2" Type="http://schemas.openxmlformats.org/officeDocument/2006/relationships/printerSettings" Target="../printerSettings/printerSettings144.bin"/><Relationship Id="rId1" Type="http://schemas.openxmlformats.org/officeDocument/2006/relationships/printerSettings" Target="../printerSettings/printerSettings143.bin"/><Relationship Id="rId6" Type="http://schemas.openxmlformats.org/officeDocument/2006/relationships/printerSettings" Target="../printerSettings/printerSettings148.bin"/><Relationship Id="rId11" Type="http://schemas.openxmlformats.org/officeDocument/2006/relationships/printerSettings" Target="../printerSettings/printerSettings153.bin"/><Relationship Id="rId5" Type="http://schemas.openxmlformats.org/officeDocument/2006/relationships/printerSettings" Target="../printerSettings/printerSettings147.bin"/><Relationship Id="rId10" Type="http://schemas.openxmlformats.org/officeDocument/2006/relationships/printerSettings" Target="../printerSettings/printerSettings152.bin"/><Relationship Id="rId4" Type="http://schemas.openxmlformats.org/officeDocument/2006/relationships/printerSettings" Target="../printerSettings/printerSettings146.bin"/><Relationship Id="rId9" Type="http://schemas.openxmlformats.org/officeDocument/2006/relationships/printerSettings" Target="../printerSettings/printerSettings151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2.bin"/><Relationship Id="rId3" Type="http://schemas.openxmlformats.org/officeDocument/2006/relationships/printerSettings" Target="../printerSettings/printerSettings157.bin"/><Relationship Id="rId7" Type="http://schemas.openxmlformats.org/officeDocument/2006/relationships/printerSettings" Target="../printerSettings/printerSettings161.bin"/><Relationship Id="rId12" Type="http://schemas.openxmlformats.org/officeDocument/2006/relationships/printerSettings" Target="../printerSettings/printerSettings166.bin"/><Relationship Id="rId2" Type="http://schemas.openxmlformats.org/officeDocument/2006/relationships/printerSettings" Target="../printerSettings/printerSettings156.bin"/><Relationship Id="rId1" Type="http://schemas.openxmlformats.org/officeDocument/2006/relationships/printerSettings" Target="../printerSettings/printerSettings155.bin"/><Relationship Id="rId6" Type="http://schemas.openxmlformats.org/officeDocument/2006/relationships/printerSettings" Target="../printerSettings/printerSettings160.bin"/><Relationship Id="rId11" Type="http://schemas.openxmlformats.org/officeDocument/2006/relationships/printerSettings" Target="../printerSettings/printerSettings165.bin"/><Relationship Id="rId5" Type="http://schemas.openxmlformats.org/officeDocument/2006/relationships/printerSettings" Target="../printerSettings/printerSettings159.bin"/><Relationship Id="rId10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158.bin"/><Relationship Id="rId9" Type="http://schemas.openxmlformats.org/officeDocument/2006/relationships/printerSettings" Target="../printerSettings/printerSettings163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4.bin"/><Relationship Id="rId3" Type="http://schemas.openxmlformats.org/officeDocument/2006/relationships/printerSettings" Target="../printerSettings/printerSettings169.bin"/><Relationship Id="rId7" Type="http://schemas.openxmlformats.org/officeDocument/2006/relationships/printerSettings" Target="../printerSettings/printerSettings173.bin"/><Relationship Id="rId2" Type="http://schemas.openxmlformats.org/officeDocument/2006/relationships/printerSettings" Target="../printerSettings/printerSettings168.bin"/><Relationship Id="rId1" Type="http://schemas.openxmlformats.org/officeDocument/2006/relationships/printerSettings" Target="../printerSettings/printerSettings167.bin"/><Relationship Id="rId6" Type="http://schemas.openxmlformats.org/officeDocument/2006/relationships/printerSettings" Target="../printerSettings/printerSettings172.bin"/><Relationship Id="rId5" Type="http://schemas.openxmlformats.org/officeDocument/2006/relationships/printerSettings" Target="../printerSettings/printerSettings171.bin"/><Relationship Id="rId10" Type="http://schemas.openxmlformats.org/officeDocument/2006/relationships/printerSettings" Target="../printerSettings/printerSettings176.bin"/><Relationship Id="rId4" Type="http://schemas.openxmlformats.org/officeDocument/2006/relationships/printerSettings" Target="../printerSettings/printerSettings170.bin"/><Relationship Id="rId9" Type="http://schemas.openxmlformats.org/officeDocument/2006/relationships/printerSettings" Target="../printerSettings/printerSettings175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4.bin"/><Relationship Id="rId3" Type="http://schemas.openxmlformats.org/officeDocument/2006/relationships/printerSettings" Target="../printerSettings/printerSettings179.bin"/><Relationship Id="rId7" Type="http://schemas.openxmlformats.org/officeDocument/2006/relationships/printerSettings" Target="../printerSettings/printerSettings183.bin"/><Relationship Id="rId2" Type="http://schemas.openxmlformats.org/officeDocument/2006/relationships/printerSettings" Target="../printerSettings/printerSettings178.bin"/><Relationship Id="rId1" Type="http://schemas.openxmlformats.org/officeDocument/2006/relationships/printerSettings" Target="../printerSettings/printerSettings177.bin"/><Relationship Id="rId6" Type="http://schemas.openxmlformats.org/officeDocument/2006/relationships/printerSettings" Target="../printerSettings/printerSettings182.bin"/><Relationship Id="rId5" Type="http://schemas.openxmlformats.org/officeDocument/2006/relationships/printerSettings" Target="../printerSettings/printerSettings181.bin"/><Relationship Id="rId10" Type="http://schemas.openxmlformats.org/officeDocument/2006/relationships/printerSettings" Target="../printerSettings/printerSettings186.bin"/><Relationship Id="rId4" Type="http://schemas.openxmlformats.org/officeDocument/2006/relationships/printerSettings" Target="../printerSettings/printerSettings180.bin"/><Relationship Id="rId9" Type="http://schemas.openxmlformats.org/officeDocument/2006/relationships/printerSettings" Target="../printerSettings/printerSettings185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4.bin"/><Relationship Id="rId3" Type="http://schemas.openxmlformats.org/officeDocument/2006/relationships/printerSettings" Target="../printerSettings/printerSettings189.bin"/><Relationship Id="rId7" Type="http://schemas.openxmlformats.org/officeDocument/2006/relationships/printerSettings" Target="../printerSettings/printerSettings193.bin"/><Relationship Id="rId12" Type="http://schemas.openxmlformats.org/officeDocument/2006/relationships/printerSettings" Target="../printerSettings/printerSettings198.bin"/><Relationship Id="rId2" Type="http://schemas.openxmlformats.org/officeDocument/2006/relationships/printerSettings" Target="../printerSettings/printerSettings188.bin"/><Relationship Id="rId1" Type="http://schemas.openxmlformats.org/officeDocument/2006/relationships/printerSettings" Target="../printerSettings/printerSettings187.bin"/><Relationship Id="rId6" Type="http://schemas.openxmlformats.org/officeDocument/2006/relationships/printerSettings" Target="../printerSettings/printerSettings192.bin"/><Relationship Id="rId11" Type="http://schemas.openxmlformats.org/officeDocument/2006/relationships/printerSettings" Target="../printerSettings/printerSettings197.bin"/><Relationship Id="rId5" Type="http://schemas.openxmlformats.org/officeDocument/2006/relationships/printerSettings" Target="../printerSettings/printerSettings191.bin"/><Relationship Id="rId10" Type="http://schemas.openxmlformats.org/officeDocument/2006/relationships/printerSettings" Target="../printerSettings/printerSettings196.bin"/><Relationship Id="rId4" Type="http://schemas.openxmlformats.org/officeDocument/2006/relationships/printerSettings" Target="../printerSettings/printerSettings190.bin"/><Relationship Id="rId9" Type="http://schemas.openxmlformats.org/officeDocument/2006/relationships/printerSettings" Target="../printerSettings/printerSettings195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6.bin"/><Relationship Id="rId3" Type="http://schemas.openxmlformats.org/officeDocument/2006/relationships/printerSettings" Target="../printerSettings/printerSettings201.bin"/><Relationship Id="rId7" Type="http://schemas.openxmlformats.org/officeDocument/2006/relationships/printerSettings" Target="../printerSettings/printerSettings205.bin"/><Relationship Id="rId12" Type="http://schemas.openxmlformats.org/officeDocument/2006/relationships/printerSettings" Target="../printerSettings/printerSettings210.bin"/><Relationship Id="rId2" Type="http://schemas.openxmlformats.org/officeDocument/2006/relationships/printerSettings" Target="../printerSettings/printerSettings200.bin"/><Relationship Id="rId1" Type="http://schemas.openxmlformats.org/officeDocument/2006/relationships/printerSettings" Target="../printerSettings/printerSettings199.bin"/><Relationship Id="rId6" Type="http://schemas.openxmlformats.org/officeDocument/2006/relationships/printerSettings" Target="../printerSettings/printerSettings204.bin"/><Relationship Id="rId11" Type="http://schemas.openxmlformats.org/officeDocument/2006/relationships/printerSettings" Target="../printerSettings/printerSettings209.bin"/><Relationship Id="rId5" Type="http://schemas.openxmlformats.org/officeDocument/2006/relationships/printerSettings" Target="../printerSettings/printerSettings203.bin"/><Relationship Id="rId10" Type="http://schemas.openxmlformats.org/officeDocument/2006/relationships/printerSettings" Target="../printerSettings/printerSettings208.bin"/><Relationship Id="rId4" Type="http://schemas.openxmlformats.org/officeDocument/2006/relationships/printerSettings" Target="../printerSettings/printerSettings202.bin"/><Relationship Id="rId9" Type="http://schemas.openxmlformats.org/officeDocument/2006/relationships/printerSettings" Target="../printerSettings/printerSettings207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8.bin"/><Relationship Id="rId3" Type="http://schemas.openxmlformats.org/officeDocument/2006/relationships/printerSettings" Target="../printerSettings/printerSettings213.bin"/><Relationship Id="rId7" Type="http://schemas.openxmlformats.org/officeDocument/2006/relationships/printerSettings" Target="../printerSettings/printerSettings217.bin"/><Relationship Id="rId2" Type="http://schemas.openxmlformats.org/officeDocument/2006/relationships/printerSettings" Target="../printerSettings/printerSettings212.bin"/><Relationship Id="rId1" Type="http://schemas.openxmlformats.org/officeDocument/2006/relationships/printerSettings" Target="../printerSettings/printerSettings211.bin"/><Relationship Id="rId6" Type="http://schemas.openxmlformats.org/officeDocument/2006/relationships/printerSettings" Target="../printerSettings/printerSettings216.bin"/><Relationship Id="rId5" Type="http://schemas.openxmlformats.org/officeDocument/2006/relationships/printerSettings" Target="../printerSettings/printerSettings215.bin"/><Relationship Id="rId10" Type="http://schemas.openxmlformats.org/officeDocument/2006/relationships/printerSettings" Target="../printerSettings/printerSettings220.bin"/><Relationship Id="rId4" Type="http://schemas.openxmlformats.org/officeDocument/2006/relationships/printerSettings" Target="../printerSettings/printerSettings214.bin"/><Relationship Id="rId9" Type="http://schemas.openxmlformats.org/officeDocument/2006/relationships/printerSettings" Target="../printerSettings/printerSettings2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12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1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8.bin"/><Relationship Id="rId3" Type="http://schemas.openxmlformats.org/officeDocument/2006/relationships/printerSettings" Target="../printerSettings/printerSettings223.bin"/><Relationship Id="rId7" Type="http://schemas.openxmlformats.org/officeDocument/2006/relationships/printerSettings" Target="../printerSettings/printerSettings227.bin"/><Relationship Id="rId12" Type="http://schemas.openxmlformats.org/officeDocument/2006/relationships/printerSettings" Target="../printerSettings/printerSettings232.bin"/><Relationship Id="rId2" Type="http://schemas.openxmlformats.org/officeDocument/2006/relationships/printerSettings" Target="../printerSettings/printerSettings222.bin"/><Relationship Id="rId1" Type="http://schemas.openxmlformats.org/officeDocument/2006/relationships/printerSettings" Target="../printerSettings/printerSettings221.bin"/><Relationship Id="rId6" Type="http://schemas.openxmlformats.org/officeDocument/2006/relationships/printerSettings" Target="../printerSettings/printerSettings226.bin"/><Relationship Id="rId11" Type="http://schemas.openxmlformats.org/officeDocument/2006/relationships/printerSettings" Target="../printerSettings/printerSettings231.bin"/><Relationship Id="rId5" Type="http://schemas.openxmlformats.org/officeDocument/2006/relationships/printerSettings" Target="../printerSettings/printerSettings225.bin"/><Relationship Id="rId10" Type="http://schemas.openxmlformats.org/officeDocument/2006/relationships/printerSettings" Target="../printerSettings/printerSettings230.bin"/><Relationship Id="rId4" Type="http://schemas.openxmlformats.org/officeDocument/2006/relationships/printerSettings" Target="../printerSettings/printerSettings224.bin"/><Relationship Id="rId9" Type="http://schemas.openxmlformats.org/officeDocument/2006/relationships/printerSettings" Target="../printerSettings/printerSettings22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5.bin"/><Relationship Id="rId2" Type="http://schemas.openxmlformats.org/officeDocument/2006/relationships/printerSettings" Target="../printerSettings/printerSettings234.bin"/><Relationship Id="rId1" Type="http://schemas.openxmlformats.org/officeDocument/2006/relationships/printerSettings" Target="../printerSettings/printerSettings233.bin"/><Relationship Id="rId6" Type="http://schemas.openxmlformats.org/officeDocument/2006/relationships/printerSettings" Target="../printerSettings/printerSettings238.bin"/><Relationship Id="rId5" Type="http://schemas.openxmlformats.org/officeDocument/2006/relationships/printerSettings" Target="../printerSettings/printerSettings237.bin"/><Relationship Id="rId4" Type="http://schemas.openxmlformats.org/officeDocument/2006/relationships/printerSettings" Target="../printerSettings/printerSettings236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1.bin"/><Relationship Id="rId2" Type="http://schemas.openxmlformats.org/officeDocument/2006/relationships/printerSettings" Target="../printerSettings/printerSettings240.bin"/><Relationship Id="rId1" Type="http://schemas.openxmlformats.org/officeDocument/2006/relationships/printerSettings" Target="../printerSettings/printerSettings239.bin"/><Relationship Id="rId6" Type="http://schemas.openxmlformats.org/officeDocument/2006/relationships/printerSettings" Target="../printerSettings/printerSettings244.bin"/><Relationship Id="rId5" Type="http://schemas.openxmlformats.org/officeDocument/2006/relationships/printerSettings" Target="../printerSettings/printerSettings243.bin"/><Relationship Id="rId4" Type="http://schemas.openxmlformats.org/officeDocument/2006/relationships/printerSettings" Target="../printerSettings/printerSettings24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7.bin"/><Relationship Id="rId2" Type="http://schemas.openxmlformats.org/officeDocument/2006/relationships/printerSettings" Target="../printerSettings/printerSettings246.bin"/><Relationship Id="rId1" Type="http://schemas.openxmlformats.org/officeDocument/2006/relationships/printerSettings" Target="../printerSettings/printerSettings245.bin"/><Relationship Id="rId6" Type="http://schemas.openxmlformats.org/officeDocument/2006/relationships/printerSettings" Target="../printerSettings/printerSettings250.bin"/><Relationship Id="rId5" Type="http://schemas.openxmlformats.org/officeDocument/2006/relationships/printerSettings" Target="../printerSettings/printerSettings249.bin"/><Relationship Id="rId4" Type="http://schemas.openxmlformats.org/officeDocument/2006/relationships/printerSettings" Target="../printerSettings/printerSettings248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3.bin"/><Relationship Id="rId2" Type="http://schemas.openxmlformats.org/officeDocument/2006/relationships/printerSettings" Target="../printerSettings/printerSettings252.bin"/><Relationship Id="rId1" Type="http://schemas.openxmlformats.org/officeDocument/2006/relationships/printerSettings" Target="../printerSettings/printerSettings251.bin"/><Relationship Id="rId6" Type="http://schemas.openxmlformats.org/officeDocument/2006/relationships/printerSettings" Target="../printerSettings/printerSettings256.bin"/><Relationship Id="rId5" Type="http://schemas.openxmlformats.org/officeDocument/2006/relationships/printerSettings" Target="../printerSettings/printerSettings255.bin"/><Relationship Id="rId4" Type="http://schemas.openxmlformats.org/officeDocument/2006/relationships/printerSettings" Target="../printerSettings/printerSettings25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9.bin"/><Relationship Id="rId2" Type="http://schemas.openxmlformats.org/officeDocument/2006/relationships/printerSettings" Target="../printerSettings/printerSettings258.bin"/><Relationship Id="rId1" Type="http://schemas.openxmlformats.org/officeDocument/2006/relationships/printerSettings" Target="../printerSettings/printerSettings257.bin"/><Relationship Id="rId6" Type="http://schemas.openxmlformats.org/officeDocument/2006/relationships/printerSettings" Target="../printerSettings/printerSettings262.bin"/><Relationship Id="rId5" Type="http://schemas.openxmlformats.org/officeDocument/2006/relationships/printerSettings" Target="../printerSettings/printerSettings261.bin"/><Relationship Id="rId4" Type="http://schemas.openxmlformats.org/officeDocument/2006/relationships/printerSettings" Target="../printerSettings/printerSettings260.bin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0.bin"/><Relationship Id="rId3" Type="http://schemas.openxmlformats.org/officeDocument/2006/relationships/printerSettings" Target="../printerSettings/printerSettings265.bin"/><Relationship Id="rId7" Type="http://schemas.openxmlformats.org/officeDocument/2006/relationships/printerSettings" Target="../printerSettings/printerSettings269.bin"/><Relationship Id="rId12" Type="http://schemas.openxmlformats.org/officeDocument/2006/relationships/printerSettings" Target="../printerSettings/printerSettings274.bin"/><Relationship Id="rId2" Type="http://schemas.openxmlformats.org/officeDocument/2006/relationships/printerSettings" Target="../printerSettings/printerSettings264.bin"/><Relationship Id="rId1" Type="http://schemas.openxmlformats.org/officeDocument/2006/relationships/printerSettings" Target="../printerSettings/printerSettings263.bin"/><Relationship Id="rId6" Type="http://schemas.openxmlformats.org/officeDocument/2006/relationships/printerSettings" Target="../printerSettings/printerSettings268.bin"/><Relationship Id="rId11" Type="http://schemas.openxmlformats.org/officeDocument/2006/relationships/printerSettings" Target="../printerSettings/printerSettings273.bin"/><Relationship Id="rId5" Type="http://schemas.openxmlformats.org/officeDocument/2006/relationships/printerSettings" Target="../printerSettings/printerSettings267.bin"/><Relationship Id="rId10" Type="http://schemas.openxmlformats.org/officeDocument/2006/relationships/printerSettings" Target="../printerSettings/printerSettings272.bin"/><Relationship Id="rId4" Type="http://schemas.openxmlformats.org/officeDocument/2006/relationships/printerSettings" Target="../printerSettings/printerSettings266.bin"/><Relationship Id="rId9" Type="http://schemas.openxmlformats.org/officeDocument/2006/relationships/printerSettings" Target="../printerSettings/printerSettings271.bin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2.bin"/><Relationship Id="rId3" Type="http://schemas.openxmlformats.org/officeDocument/2006/relationships/printerSettings" Target="../printerSettings/printerSettings277.bin"/><Relationship Id="rId7" Type="http://schemas.openxmlformats.org/officeDocument/2006/relationships/printerSettings" Target="../printerSettings/printerSettings281.bin"/><Relationship Id="rId12" Type="http://schemas.openxmlformats.org/officeDocument/2006/relationships/printerSettings" Target="../printerSettings/printerSettings286.bin"/><Relationship Id="rId2" Type="http://schemas.openxmlformats.org/officeDocument/2006/relationships/printerSettings" Target="../printerSettings/printerSettings276.bin"/><Relationship Id="rId1" Type="http://schemas.openxmlformats.org/officeDocument/2006/relationships/printerSettings" Target="../printerSettings/printerSettings275.bin"/><Relationship Id="rId6" Type="http://schemas.openxmlformats.org/officeDocument/2006/relationships/printerSettings" Target="../printerSettings/printerSettings280.bin"/><Relationship Id="rId11" Type="http://schemas.openxmlformats.org/officeDocument/2006/relationships/printerSettings" Target="../printerSettings/printerSettings285.bin"/><Relationship Id="rId5" Type="http://schemas.openxmlformats.org/officeDocument/2006/relationships/printerSettings" Target="../printerSettings/printerSettings279.bin"/><Relationship Id="rId10" Type="http://schemas.openxmlformats.org/officeDocument/2006/relationships/printerSettings" Target="../printerSettings/printerSettings284.bin"/><Relationship Id="rId4" Type="http://schemas.openxmlformats.org/officeDocument/2006/relationships/printerSettings" Target="../printerSettings/printerSettings278.bin"/><Relationship Id="rId9" Type="http://schemas.openxmlformats.org/officeDocument/2006/relationships/printerSettings" Target="../printerSettings/printerSettings283.bin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4.bin"/><Relationship Id="rId3" Type="http://schemas.openxmlformats.org/officeDocument/2006/relationships/printerSettings" Target="../printerSettings/printerSettings289.bin"/><Relationship Id="rId7" Type="http://schemas.openxmlformats.org/officeDocument/2006/relationships/printerSettings" Target="../printerSettings/printerSettings293.bin"/><Relationship Id="rId12" Type="http://schemas.openxmlformats.org/officeDocument/2006/relationships/printerSettings" Target="../printerSettings/printerSettings298.bin"/><Relationship Id="rId2" Type="http://schemas.openxmlformats.org/officeDocument/2006/relationships/printerSettings" Target="../printerSettings/printerSettings288.bin"/><Relationship Id="rId1" Type="http://schemas.openxmlformats.org/officeDocument/2006/relationships/printerSettings" Target="../printerSettings/printerSettings287.bin"/><Relationship Id="rId6" Type="http://schemas.openxmlformats.org/officeDocument/2006/relationships/printerSettings" Target="../printerSettings/printerSettings292.bin"/><Relationship Id="rId11" Type="http://schemas.openxmlformats.org/officeDocument/2006/relationships/printerSettings" Target="../printerSettings/printerSettings297.bin"/><Relationship Id="rId5" Type="http://schemas.openxmlformats.org/officeDocument/2006/relationships/printerSettings" Target="../printerSettings/printerSettings291.bin"/><Relationship Id="rId10" Type="http://schemas.openxmlformats.org/officeDocument/2006/relationships/printerSettings" Target="../printerSettings/printerSettings296.bin"/><Relationship Id="rId4" Type="http://schemas.openxmlformats.org/officeDocument/2006/relationships/printerSettings" Target="../printerSettings/printerSettings290.bin"/><Relationship Id="rId9" Type="http://schemas.openxmlformats.org/officeDocument/2006/relationships/printerSettings" Target="../printerSettings/printerSettings295.bin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6.bin"/><Relationship Id="rId3" Type="http://schemas.openxmlformats.org/officeDocument/2006/relationships/printerSettings" Target="../printerSettings/printerSettings301.bin"/><Relationship Id="rId7" Type="http://schemas.openxmlformats.org/officeDocument/2006/relationships/printerSettings" Target="../printerSettings/printerSettings305.bin"/><Relationship Id="rId12" Type="http://schemas.openxmlformats.org/officeDocument/2006/relationships/printerSettings" Target="../printerSettings/printerSettings310.bin"/><Relationship Id="rId2" Type="http://schemas.openxmlformats.org/officeDocument/2006/relationships/printerSettings" Target="../printerSettings/printerSettings300.bin"/><Relationship Id="rId1" Type="http://schemas.openxmlformats.org/officeDocument/2006/relationships/printerSettings" Target="../printerSettings/printerSettings299.bin"/><Relationship Id="rId6" Type="http://schemas.openxmlformats.org/officeDocument/2006/relationships/printerSettings" Target="../printerSettings/printerSettings304.bin"/><Relationship Id="rId11" Type="http://schemas.openxmlformats.org/officeDocument/2006/relationships/printerSettings" Target="../printerSettings/printerSettings309.bin"/><Relationship Id="rId5" Type="http://schemas.openxmlformats.org/officeDocument/2006/relationships/printerSettings" Target="../printerSettings/printerSettings303.bin"/><Relationship Id="rId10" Type="http://schemas.openxmlformats.org/officeDocument/2006/relationships/printerSettings" Target="../printerSettings/printerSettings308.bin"/><Relationship Id="rId4" Type="http://schemas.openxmlformats.org/officeDocument/2006/relationships/printerSettings" Target="../printerSettings/printerSettings302.bin"/><Relationship Id="rId9" Type="http://schemas.openxmlformats.org/officeDocument/2006/relationships/printerSettings" Target="../printerSettings/printerSettings307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12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3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18.bin"/><Relationship Id="rId3" Type="http://schemas.openxmlformats.org/officeDocument/2006/relationships/printerSettings" Target="../printerSettings/printerSettings313.bin"/><Relationship Id="rId7" Type="http://schemas.openxmlformats.org/officeDocument/2006/relationships/printerSettings" Target="../printerSettings/printerSettings317.bin"/><Relationship Id="rId12" Type="http://schemas.openxmlformats.org/officeDocument/2006/relationships/printerSettings" Target="../printerSettings/printerSettings322.bin"/><Relationship Id="rId2" Type="http://schemas.openxmlformats.org/officeDocument/2006/relationships/printerSettings" Target="../printerSettings/printerSettings312.bin"/><Relationship Id="rId1" Type="http://schemas.openxmlformats.org/officeDocument/2006/relationships/printerSettings" Target="../printerSettings/printerSettings311.bin"/><Relationship Id="rId6" Type="http://schemas.openxmlformats.org/officeDocument/2006/relationships/printerSettings" Target="../printerSettings/printerSettings316.bin"/><Relationship Id="rId11" Type="http://schemas.openxmlformats.org/officeDocument/2006/relationships/printerSettings" Target="../printerSettings/printerSettings321.bin"/><Relationship Id="rId5" Type="http://schemas.openxmlformats.org/officeDocument/2006/relationships/printerSettings" Target="../printerSettings/printerSettings315.bin"/><Relationship Id="rId10" Type="http://schemas.openxmlformats.org/officeDocument/2006/relationships/printerSettings" Target="../printerSettings/printerSettings320.bin"/><Relationship Id="rId4" Type="http://schemas.openxmlformats.org/officeDocument/2006/relationships/printerSettings" Target="../printerSettings/printerSettings314.bin"/><Relationship Id="rId9" Type="http://schemas.openxmlformats.org/officeDocument/2006/relationships/printerSettings" Target="../printerSettings/printerSettings319.bin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30.bin"/><Relationship Id="rId3" Type="http://schemas.openxmlformats.org/officeDocument/2006/relationships/printerSettings" Target="../printerSettings/printerSettings325.bin"/><Relationship Id="rId7" Type="http://schemas.openxmlformats.org/officeDocument/2006/relationships/printerSettings" Target="../printerSettings/printerSettings329.bin"/><Relationship Id="rId12" Type="http://schemas.openxmlformats.org/officeDocument/2006/relationships/printerSettings" Target="../printerSettings/printerSettings334.bin"/><Relationship Id="rId2" Type="http://schemas.openxmlformats.org/officeDocument/2006/relationships/printerSettings" Target="../printerSettings/printerSettings324.bin"/><Relationship Id="rId1" Type="http://schemas.openxmlformats.org/officeDocument/2006/relationships/printerSettings" Target="../printerSettings/printerSettings323.bin"/><Relationship Id="rId6" Type="http://schemas.openxmlformats.org/officeDocument/2006/relationships/printerSettings" Target="../printerSettings/printerSettings328.bin"/><Relationship Id="rId11" Type="http://schemas.openxmlformats.org/officeDocument/2006/relationships/printerSettings" Target="../printerSettings/printerSettings333.bin"/><Relationship Id="rId5" Type="http://schemas.openxmlformats.org/officeDocument/2006/relationships/printerSettings" Target="../printerSettings/printerSettings327.bin"/><Relationship Id="rId10" Type="http://schemas.openxmlformats.org/officeDocument/2006/relationships/printerSettings" Target="../printerSettings/printerSettings332.bin"/><Relationship Id="rId4" Type="http://schemas.openxmlformats.org/officeDocument/2006/relationships/printerSettings" Target="../printerSettings/printerSettings326.bin"/><Relationship Id="rId9" Type="http://schemas.openxmlformats.org/officeDocument/2006/relationships/printerSettings" Target="../printerSettings/printerSettings331.bin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2.bin"/><Relationship Id="rId3" Type="http://schemas.openxmlformats.org/officeDocument/2006/relationships/printerSettings" Target="../printerSettings/printerSettings337.bin"/><Relationship Id="rId7" Type="http://schemas.openxmlformats.org/officeDocument/2006/relationships/printerSettings" Target="../printerSettings/printerSettings341.bin"/><Relationship Id="rId12" Type="http://schemas.openxmlformats.org/officeDocument/2006/relationships/printerSettings" Target="../printerSettings/printerSettings346.bin"/><Relationship Id="rId2" Type="http://schemas.openxmlformats.org/officeDocument/2006/relationships/printerSettings" Target="../printerSettings/printerSettings336.bin"/><Relationship Id="rId1" Type="http://schemas.openxmlformats.org/officeDocument/2006/relationships/printerSettings" Target="../printerSettings/printerSettings335.bin"/><Relationship Id="rId6" Type="http://schemas.openxmlformats.org/officeDocument/2006/relationships/printerSettings" Target="../printerSettings/printerSettings340.bin"/><Relationship Id="rId11" Type="http://schemas.openxmlformats.org/officeDocument/2006/relationships/printerSettings" Target="../printerSettings/printerSettings345.bin"/><Relationship Id="rId5" Type="http://schemas.openxmlformats.org/officeDocument/2006/relationships/printerSettings" Target="../printerSettings/printerSettings339.bin"/><Relationship Id="rId10" Type="http://schemas.openxmlformats.org/officeDocument/2006/relationships/printerSettings" Target="../printerSettings/printerSettings344.bin"/><Relationship Id="rId4" Type="http://schemas.openxmlformats.org/officeDocument/2006/relationships/printerSettings" Target="../printerSettings/printerSettings338.bin"/><Relationship Id="rId9" Type="http://schemas.openxmlformats.org/officeDocument/2006/relationships/printerSettings" Target="../printerSettings/printerSettings34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2.bin"/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12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11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39.bin"/><Relationship Id="rId10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38.bin"/><Relationship Id="rId9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4.bin"/><Relationship Id="rId3" Type="http://schemas.openxmlformats.org/officeDocument/2006/relationships/printerSettings" Target="../printerSettings/printerSettings49.bin"/><Relationship Id="rId7" Type="http://schemas.openxmlformats.org/officeDocument/2006/relationships/printerSettings" Target="../printerSettings/printerSettings53.bin"/><Relationship Id="rId12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6" Type="http://schemas.openxmlformats.org/officeDocument/2006/relationships/printerSettings" Target="../printerSettings/printerSettings52.bin"/><Relationship Id="rId11" Type="http://schemas.openxmlformats.org/officeDocument/2006/relationships/printerSettings" Target="../printerSettings/printerSettings57.bin"/><Relationship Id="rId5" Type="http://schemas.openxmlformats.org/officeDocument/2006/relationships/printerSettings" Target="../printerSettings/printerSettings51.bin"/><Relationship Id="rId10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0.bin"/><Relationship Id="rId9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6.bin"/><Relationship Id="rId3" Type="http://schemas.openxmlformats.org/officeDocument/2006/relationships/printerSettings" Target="../printerSettings/printerSettings61.bin"/><Relationship Id="rId7" Type="http://schemas.openxmlformats.org/officeDocument/2006/relationships/printerSettings" Target="../printerSettings/printerSettings65.bin"/><Relationship Id="rId12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Relationship Id="rId6" Type="http://schemas.openxmlformats.org/officeDocument/2006/relationships/printerSettings" Target="../printerSettings/printerSettings64.bin"/><Relationship Id="rId11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3.bin"/><Relationship Id="rId10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2.bin"/><Relationship Id="rId9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12" Type="http://schemas.openxmlformats.org/officeDocument/2006/relationships/printerSettings" Target="../printerSettings/printerSettings82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1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0.bin"/><Relationship Id="rId3" Type="http://schemas.openxmlformats.org/officeDocument/2006/relationships/printerSettings" Target="../printerSettings/printerSettings85.bin"/><Relationship Id="rId7" Type="http://schemas.openxmlformats.org/officeDocument/2006/relationships/printerSettings" Target="../printerSettings/printerSettings89.bin"/><Relationship Id="rId12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Relationship Id="rId6" Type="http://schemas.openxmlformats.org/officeDocument/2006/relationships/printerSettings" Target="../printerSettings/printerSettings88.bin"/><Relationship Id="rId11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87.bin"/><Relationship Id="rId10" Type="http://schemas.openxmlformats.org/officeDocument/2006/relationships/printerSettings" Target="../printerSettings/printerSettings92.bin"/><Relationship Id="rId4" Type="http://schemas.openxmlformats.org/officeDocument/2006/relationships/printerSettings" Target="../printerSettings/printerSettings86.bin"/><Relationship Id="rId9" Type="http://schemas.openxmlformats.org/officeDocument/2006/relationships/printerSettings" Target="../printerSettings/printerSettings91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2.bin"/><Relationship Id="rId3" Type="http://schemas.openxmlformats.org/officeDocument/2006/relationships/printerSettings" Target="../printerSettings/printerSettings97.bin"/><Relationship Id="rId7" Type="http://schemas.openxmlformats.org/officeDocument/2006/relationships/printerSettings" Target="../printerSettings/printerSettings101.bin"/><Relationship Id="rId12" Type="http://schemas.openxmlformats.org/officeDocument/2006/relationships/printerSettings" Target="../printerSettings/printerSettings106.bin"/><Relationship Id="rId2" Type="http://schemas.openxmlformats.org/officeDocument/2006/relationships/printerSettings" Target="../printerSettings/printerSettings96.bin"/><Relationship Id="rId1" Type="http://schemas.openxmlformats.org/officeDocument/2006/relationships/printerSettings" Target="../printerSettings/printerSettings95.bin"/><Relationship Id="rId6" Type="http://schemas.openxmlformats.org/officeDocument/2006/relationships/printerSettings" Target="../printerSettings/printerSettings100.bin"/><Relationship Id="rId11" Type="http://schemas.openxmlformats.org/officeDocument/2006/relationships/printerSettings" Target="../printerSettings/printerSettings105.bin"/><Relationship Id="rId5" Type="http://schemas.openxmlformats.org/officeDocument/2006/relationships/printerSettings" Target="../printerSettings/printerSettings99.bin"/><Relationship Id="rId10" Type="http://schemas.openxmlformats.org/officeDocument/2006/relationships/printerSettings" Target="../printerSettings/printerSettings104.bin"/><Relationship Id="rId4" Type="http://schemas.openxmlformats.org/officeDocument/2006/relationships/printerSettings" Target="../printerSettings/printerSettings98.bin"/><Relationship Id="rId9" Type="http://schemas.openxmlformats.org/officeDocument/2006/relationships/printerSettings" Target="../printerSettings/printerSettings10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32"/>
  <sheetViews>
    <sheetView tabSelected="1" zoomScaleNormal="100" workbookViewId="0"/>
  </sheetViews>
  <sheetFormatPr defaultRowHeight="15"/>
  <cols>
    <col min="1" max="1" width="124.42578125" style="112" customWidth="1"/>
    <col min="2" max="16384" width="9.140625" style="112"/>
  </cols>
  <sheetData>
    <row r="1" spans="1:1" ht="16.5">
      <c r="A1" s="1" t="s">
        <v>213</v>
      </c>
    </row>
    <row r="2" spans="1:1" ht="17.25" customHeight="1">
      <c r="A2" s="52" t="str">
        <f>HYPERLINK("#'24.1.'!A1",'24.1.'!$A$1)</f>
        <v>24.1. Уписана дјеца, ученици и студенти према нивоима образовања на почетку школске године</v>
      </c>
    </row>
    <row r="3" spans="1:1" ht="17.25" customHeight="1">
      <c r="A3" s="52" t="str">
        <f>HYPERLINK("#'24.2.'!A1",'24.2.'!$A$1)</f>
        <v xml:space="preserve">24.2. Ученици и студенти који су завршили основну или средњу школу односно дипломирали на високошколској установи </v>
      </c>
    </row>
    <row r="4" spans="1:1" ht="17.25" customHeight="1">
      <c r="A4" s="52" t="str">
        <f>HYPERLINK("#'24.3.'!A1",'24.3.'!$A$1)</f>
        <v xml:space="preserve">24.3. Број предшколских установа, дјеце и запослених у предшколским установама </v>
      </c>
    </row>
    <row r="5" spans="1:1" ht="17.25" customHeight="1">
      <c r="A5" s="52" t="str">
        <f>HYPERLINK("#'24.4.'!A1",'24.4.'!$A$1)</f>
        <v xml:space="preserve">24.4. Број васпитних група и дјеце у предшколском образовању према узрасту </v>
      </c>
    </row>
    <row r="6" spans="1:1" ht="17.25" customHeight="1">
      <c r="A6" s="52" t="s">
        <v>256</v>
      </c>
    </row>
    <row r="7" spans="1:1" ht="17.25" customHeight="1">
      <c r="A7" s="52" t="str">
        <f>HYPERLINK("#'24.6.'!A1",'24.6.'!$A$1)</f>
        <v>24.6. Број нижих музичких школа, ученика по полу и наставно особље по полу на почетку школске године</v>
      </c>
    </row>
    <row r="8" spans="1:1" ht="17.25" customHeight="1">
      <c r="A8" s="52" t="str">
        <f>HYPERLINK("#'24.7.'!A1",'24.7.'!$A$1)</f>
        <v>24.7. Средње школе, одјељења, ученици по полу, нивоима и наставно особље на почетку школске године</v>
      </c>
    </row>
    <row r="9" spans="1:1" ht="17.25" customHeight="1">
      <c r="A9" s="52" t="str">
        <f>HYPERLINK("#'24.8.'!A1",'24.8.'!$A$1)</f>
        <v>24.8. Ученици средњих школа по пољима образовања, почетак и крај школске 2014/2015. године</v>
      </c>
    </row>
    <row r="10" spans="1:1" ht="17.25" customHeight="1">
      <c r="A10" s="52" t="str">
        <f>HYPERLINK("#'24.9.'!A1",'24.9.'!$A$1)</f>
        <v xml:space="preserve">24.9. Високошколске установе </v>
      </c>
    </row>
    <row r="11" spans="1:1" ht="17.25" customHeight="1">
      <c r="A11" s="52" t="str">
        <f>HYPERLINK("#'24.10.'!A1",'24.10.'!$A$1)</f>
        <v>24.10. Уписани студенти и наставно особље по високошколским установама</v>
      </c>
    </row>
    <row r="12" spans="1:1" ht="17.25" customHeight="1">
      <c r="A12" s="52" t="str">
        <f>HYPERLINK("#'24.11.'!A1",'24.11.'!$A$1)</f>
        <v>24.11. Уписани студенти по годинама студија и апсолвенти</v>
      </c>
    </row>
    <row r="13" spans="1:1" ht="17.25" customHeight="1">
      <c r="A13" s="52" t="str">
        <f>HYPERLINK("#'24.12.'!A1",'24.12.'!$A$1)</f>
        <v>24.12. Уписани студенти по старости, полу, начину студирања, години студија и старости у школској 2014/2015. години</v>
      </c>
    </row>
    <row r="14" spans="1:1" ht="17.25" customHeight="1">
      <c r="A14" s="52" t="str">
        <f>HYPERLINK("#'24.13.'!A1",'24.13.'!$A$1)</f>
        <v xml:space="preserve">24.13. Уписани студенти према научној области </v>
      </c>
    </row>
    <row r="15" spans="1:1" ht="17.25" customHeight="1">
      <c r="A15" s="52" t="str">
        <f>HYPERLINK("#'24.14.'!A1",'24.14.'!$A$1)</f>
        <v>24.14. Уписани студенти према полу и области образовања</v>
      </c>
    </row>
    <row r="16" spans="1:1" ht="17.25" customHeight="1">
      <c r="A16" s="52" t="str">
        <f>HYPERLINK("#'24.15.'!A1",'24.15.'!$A$1)</f>
        <v>24.15. Уписани студенти према начину финансирања и области образовања у школској 2014/2015. години</v>
      </c>
    </row>
    <row r="17" spans="1:1" ht="17.25" customHeight="1">
      <c r="A17" s="52" t="str">
        <f>HYPERLINK("#'24.16.'!A1",'24.16.'!$A$1)</f>
        <v>24.16. Уписани студенти према облику својине високошколске установе</v>
      </c>
    </row>
    <row r="18" spans="1:1" ht="17.25" customHeight="1">
      <c r="A18" s="52" t="str">
        <f>HYPERLINK("#'24.17.'!A1",'24.17.'!$A$1)</f>
        <v xml:space="preserve">24.17. Дипломирани студенти према научној области </v>
      </c>
    </row>
    <row r="19" spans="1:1" ht="17.25" customHeight="1">
      <c r="A19" s="52" t="str">
        <f>HYPERLINK("#'24.18.'!A1",'24.18.'!$A$1)</f>
        <v>24.18. Дипломирани студенти према полу и области образовања</v>
      </c>
    </row>
    <row r="20" spans="1:1" ht="17.25" customHeight="1">
      <c r="A20" s="52" t="str">
        <f>HYPERLINK("#'24.19.'!A1",'24.19.'!$A$1)</f>
        <v>24.19. Дипломирани студенти према облику својине високошколске установе</v>
      </c>
    </row>
    <row r="21" spans="1:1" ht="17.25" customHeight="1">
      <c r="A21" s="52" t="str">
        <f>HYPERLINK("#'24.20.'!A1",'24.20.'!$A$1)</f>
        <v>24.20. Уписани на магистарске, мастер и специјалистичке студије и докторанти – особе у поступку стицања звања доктора наука</v>
      </c>
    </row>
    <row r="22" spans="1:1" ht="17.25" customHeight="1">
      <c r="A22" s="52" t="str">
        <f>HYPERLINK("#'24.21.'!A1",'24.21.'!$A$1)</f>
        <v>24.21. Уписани на магистарске, мастер и специјалистичке студије по високошколским установама</v>
      </c>
    </row>
    <row r="23" spans="1:1" ht="17.25" customHeight="1">
      <c r="A23" s="52" t="str">
        <f>HYPERLINK("#'24.22.'!A1",'24.22.'!$A$1)</f>
        <v>24.22. Уписани на докторске студије и пријављене докторске дисертације по високошколским установама</v>
      </c>
    </row>
    <row r="24" spans="1:1" ht="17.25" customHeight="1">
      <c r="A24" s="52" t="str">
        <f>HYPERLINK("#'24.23.'!A1",'24.23.'!$A$1)</f>
        <v>24.23. Уписани на магистарске, мастер и специјалистичке студије према полу и годинама старости у школској 2014/2015. години</v>
      </c>
    </row>
    <row r="25" spans="1:1" ht="17.25" customHeight="1">
      <c r="A25" s="52" t="str">
        <f>HYPERLINK("#'24.24.'!A1",'24.24.'!$A$1)</f>
        <v>24.24. Докторaнти према полу и годинама старости у школској 2014/2015. години</v>
      </c>
    </row>
    <row r="26" spans="1:1" ht="17.25" customHeight="1">
      <c r="A26" s="52" t="str">
        <f>HYPERLINK("#'24.25.'!A1",'24.25.'!$A$1)</f>
        <v xml:space="preserve">24.25. Магистри наука, мастери, специјалисти и доктори наука </v>
      </c>
    </row>
    <row r="27" spans="1:1" ht="17.25" customHeight="1">
      <c r="A27" s="52" t="str">
        <f>HYPERLINK("#'24.26.'!A1",'24.26.'!$A$1)</f>
        <v>24.26. Магистри наука, мастери, специјалисти и доктори наука према научној области, 2015.</v>
      </c>
    </row>
    <row r="28" spans="1:1" ht="17.25" customHeight="1">
      <c r="A28" s="52" t="str">
        <f>HYPERLINK("#'24.27.'!A1",'24.27.'!$A$1)</f>
        <v>24.27. Наставно особље према облику својине високошколске установе</v>
      </c>
    </row>
    <row r="29" spans="1:1" ht="17.25" customHeight="1">
      <c r="A29" s="52" t="str">
        <f>HYPERLINK("#'24.28.'!A1",'24.28.'!$A$1)</f>
        <v>24.28. Домови ученика и студентски домови, корисници по полу и врсти школе коју похађају</v>
      </c>
    </row>
    <row r="30" spans="1:1" ht="17.25" customHeight="1">
      <c r="A30" s="52" t="str">
        <f>HYPERLINK("#'24.29.'!A1",'24.29.'!$A$1)</f>
        <v>24.29. Домови ученика, корисници по полу и врсти школе коју похађају</v>
      </c>
    </row>
    <row r="31" spans="1:1" ht="17.25" customHeight="1">
      <c r="A31" s="52" t="str">
        <f>HYPERLINK("#'24.30.'!A1",'24.30.'!$A$1)</f>
        <v>24.30. Студентски домови, корисници по полу и врсти школе коју похађају</v>
      </c>
    </row>
    <row r="32" spans="1:1" ht="17.25" customHeight="1">
      <c r="A32" s="52" t="str">
        <f>HYPERLINK("#'24.31.'!A1",'24.31.'!$A$1)</f>
        <v xml:space="preserve">24.31. Запослени у домовима ученика и студентским домовима </v>
      </c>
    </row>
  </sheetData>
  <customSheetViews>
    <customSheetView guid="{DB2564B4-48F7-4606-B880-9F5287CE0C36}">
      <selection activeCell="E17" sqref="E17"/>
      <pageMargins left="0.7" right="0.7" top="0.75" bottom="0.75" header="0.3" footer="0.3"/>
      <pageSetup paperSize="9" orientation="landscape" r:id="rId1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764A504B-FA66-4EB5-9B32-8F4C6B9C44C9}" scale="70">
      <selection activeCell="J18" sqref="J18"/>
      <pageMargins left="0.7" right="0.7" top="0.75" bottom="0.75" header="0.3" footer="0.3"/>
      <pageSetup paperSize="9" orientation="landscape" r:id="rId2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D2A23566-198C-4917-B558-26CE3EB2F1D6}" showPageBreaks="1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BEBC294C-3C7A-4A28-963E-7F632AAD6016}">
      <selection activeCell="A2" sqref="A2"/>
      <pageMargins left="0.7" right="0.7" top="0.75" bottom="0.75" header="0.3" footer="0.3"/>
      <pageSetup paperSize="9" orientation="landscape" r:id="rId4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4C555030-B639-445A-B305-835534289AE6}" scale="70" showPageBreaks="1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4CC4EBF9-B3A6-4F89-877D-2C8B3642BB7B}" scale="70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6BC8EEE9-ED24-4EF2-AD7A-BBDA46FF0E7A}" scale="70">
      <selection activeCell="A23" sqref="A23"/>
      <pageMargins left="0.7" right="0.7" top="0.75" bottom="0.75" header="0.3" footer="0.3"/>
      <pageSetup paperSize="9" orientation="landscape" r:id="rId7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9E5258E9-EC30-4FC5-8235-03360C2CCE64}" scale="70">
      <selection activeCell="J18" sqref="J18"/>
      <pageMargins left="0.7" right="0.7" top="0.75" bottom="0.75" header="0.3" footer="0.3"/>
      <pageSetup paperSize="9" orientation="landscape" r:id="rId8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9E288C68-A855-497F-B9E8-35946C714420}" scale="70">
      <selection activeCell="J18" sqref="J18"/>
      <pageMargins left="0.7" right="0.7" top="0.75" bottom="0.75" header="0.3" footer="0.3"/>
      <pageSetup paperSize="9" orientation="landscape" r:id="rId9"/>
      <headerFooter>
        <oddFooter>&amp;L&amp;"Arial,Regular"&amp;8Статистички годишњак Републике Српске 2013&amp;C&amp;"Arial,Regular"&amp;8Стр. &amp;P од &amp;N</oddFooter>
      </headerFooter>
    </customSheetView>
  </customSheetViews>
  <hyperlinks>
    <hyperlink ref="A6" location="'24.5.'!A1" display="24.5. Основне школе, одјељења, ученици по полу, нивоима и наставно особље на почетку  школске године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2"/>
  <dimension ref="A1:L14"/>
  <sheetViews>
    <sheetView zoomScale="130" zoomScaleNormal="100" workbookViewId="0">
      <pane ySplit="5" topLeftCell="A6" activePane="bottomLeft" state="frozen"/>
      <selection pane="bottomLeft" activeCell="K9" sqref="K9:K12"/>
    </sheetView>
  </sheetViews>
  <sheetFormatPr defaultRowHeight="12"/>
  <cols>
    <col min="1" max="1" width="27.28515625" style="2" customWidth="1"/>
    <col min="2" max="5" width="10.85546875" style="2" customWidth="1"/>
    <col min="6" max="6" width="10.85546875" style="4" customWidth="1"/>
    <col min="7" max="11" width="10.85546875" style="2" customWidth="1"/>
    <col min="12" max="12" width="9.140625" style="4" customWidth="1"/>
    <col min="13" max="13" width="10.7109375" style="2" customWidth="1"/>
    <col min="14" max="16384" width="9.140625" style="2"/>
  </cols>
  <sheetData>
    <row r="1" spans="1:12" s="3" customFormat="1">
      <c r="A1" s="84" t="s">
        <v>235</v>
      </c>
      <c r="B1" s="2"/>
      <c r="C1" s="2"/>
      <c r="D1" s="2"/>
      <c r="E1" s="2"/>
      <c r="F1" s="2"/>
      <c r="G1" s="2"/>
      <c r="H1" s="2"/>
      <c r="I1" s="2"/>
      <c r="J1" s="2"/>
    </row>
    <row r="2" spans="1:12" ht="12.75" thickBot="1">
      <c r="A2" s="7"/>
      <c r="F2" s="2"/>
      <c r="K2" s="5" t="s">
        <v>1</v>
      </c>
      <c r="L2" s="2"/>
    </row>
    <row r="3" spans="1:12" ht="26.25" customHeight="1" thickTop="1">
      <c r="A3" s="284"/>
      <c r="B3" s="285" t="s">
        <v>26</v>
      </c>
      <c r="C3" s="285" t="s">
        <v>255</v>
      </c>
      <c r="D3" s="285" t="s">
        <v>28</v>
      </c>
      <c r="E3" s="285" t="s">
        <v>29</v>
      </c>
      <c r="F3" s="285" t="s">
        <v>132</v>
      </c>
      <c r="G3" s="285" t="s">
        <v>138</v>
      </c>
      <c r="H3" s="285" t="s">
        <v>153</v>
      </c>
      <c r="I3" s="285" t="s">
        <v>163</v>
      </c>
      <c r="J3" s="286" t="s">
        <v>177</v>
      </c>
      <c r="K3" s="286" t="s">
        <v>257</v>
      </c>
    </row>
    <row r="4" spans="1:12" ht="15" customHeight="1">
      <c r="A4" s="287" t="s">
        <v>43</v>
      </c>
      <c r="B4" s="10">
        <v>64</v>
      </c>
      <c r="C4" s="10">
        <v>21</v>
      </c>
      <c r="D4" s="10">
        <v>25</v>
      </c>
      <c r="E4" s="10">
        <v>24</v>
      </c>
      <c r="F4" s="10">
        <v>26</v>
      </c>
      <c r="G4" s="10">
        <v>24</v>
      </c>
      <c r="H4" s="10">
        <v>24</v>
      </c>
      <c r="I4" s="10">
        <v>22</v>
      </c>
      <c r="J4" s="10">
        <v>21</v>
      </c>
      <c r="K4" s="120">
        <v>20</v>
      </c>
    </row>
    <row r="5" spans="1:12" ht="15" customHeight="1">
      <c r="A5" s="217" t="s">
        <v>44</v>
      </c>
      <c r="B5" s="10">
        <v>27421</v>
      </c>
      <c r="C5" s="10">
        <v>32969</v>
      </c>
      <c r="D5" s="10">
        <v>35099</v>
      </c>
      <c r="E5" s="10">
        <v>41246</v>
      </c>
      <c r="F5" s="10">
        <v>43928</v>
      </c>
      <c r="G5" s="10">
        <v>45966</v>
      </c>
      <c r="H5" s="10">
        <v>46547</v>
      </c>
      <c r="I5" s="10">
        <v>44720</v>
      </c>
      <c r="J5" s="10">
        <v>41988</v>
      </c>
      <c r="K5" s="120">
        <v>39735</v>
      </c>
    </row>
    <row r="6" spans="1:12" ht="15" customHeight="1">
      <c r="A6" s="288" t="s">
        <v>42</v>
      </c>
      <c r="B6" s="10">
        <v>15289</v>
      </c>
      <c r="C6" s="10">
        <v>18115</v>
      </c>
      <c r="D6" s="10">
        <v>19321</v>
      </c>
      <c r="E6" s="10">
        <v>23358</v>
      </c>
      <c r="F6" s="10">
        <v>24799</v>
      </c>
      <c r="G6" s="10">
        <v>25594</v>
      </c>
      <c r="H6" s="10">
        <v>25827</v>
      </c>
      <c r="I6" s="10">
        <v>24588</v>
      </c>
      <c r="J6" s="10">
        <v>23327</v>
      </c>
      <c r="K6" s="120">
        <v>22202</v>
      </c>
    </row>
    <row r="7" spans="1:12" ht="15" customHeight="1">
      <c r="A7" s="288" t="s">
        <v>76</v>
      </c>
      <c r="B7" s="10">
        <v>19920</v>
      </c>
      <c r="C7" s="10">
        <v>22191</v>
      </c>
      <c r="D7" s="10">
        <v>26568</v>
      </c>
      <c r="E7" s="10">
        <v>34647</v>
      </c>
      <c r="F7" s="10">
        <v>38327</v>
      </c>
      <c r="G7" s="10">
        <v>40861</v>
      </c>
      <c r="H7" s="10">
        <v>40404</v>
      </c>
      <c r="I7" s="10">
        <v>38960</v>
      </c>
      <c r="J7" s="10">
        <v>37342</v>
      </c>
      <c r="K7" s="120">
        <v>35210</v>
      </c>
    </row>
    <row r="8" spans="1:12" ht="15" customHeight="1">
      <c r="A8" s="289" t="s">
        <v>42</v>
      </c>
      <c r="B8" s="10">
        <v>11326</v>
      </c>
      <c r="C8" s="10">
        <v>12585</v>
      </c>
      <c r="D8" s="10">
        <v>14976</v>
      </c>
      <c r="E8" s="10">
        <v>19769</v>
      </c>
      <c r="F8" s="10">
        <v>21688</v>
      </c>
      <c r="G8" s="10">
        <v>22964</v>
      </c>
      <c r="H8" s="10">
        <v>22696</v>
      </c>
      <c r="I8" s="10">
        <v>21610</v>
      </c>
      <c r="J8" s="10">
        <v>20835</v>
      </c>
      <c r="K8" s="120">
        <v>19771</v>
      </c>
    </row>
    <row r="9" spans="1:12" ht="15" customHeight="1">
      <c r="A9" s="217" t="s">
        <v>45</v>
      </c>
      <c r="B9" s="10">
        <v>1537</v>
      </c>
      <c r="C9" s="10">
        <v>1576</v>
      </c>
      <c r="D9" s="10">
        <v>1512</v>
      </c>
      <c r="E9" s="10">
        <v>1383</v>
      </c>
      <c r="F9" s="10">
        <v>1479</v>
      </c>
      <c r="G9" s="10">
        <v>1566</v>
      </c>
      <c r="H9" s="10">
        <v>1616</v>
      </c>
      <c r="I9" s="10">
        <v>1674</v>
      </c>
      <c r="J9" s="10">
        <v>1761</v>
      </c>
      <c r="K9" s="10">
        <v>1784</v>
      </c>
    </row>
    <row r="10" spans="1:12" ht="15" customHeight="1">
      <c r="A10" s="288" t="s">
        <v>202</v>
      </c>
      <c r="B10" s="10">
        <v>688</v>
      </c>
      <c r="C10" s="10">
        <v>769</v>
      </c>
      <c r="D10" s="10">
        <v>757</v>
      </c>
      <c r="E10" s="10">
        <v>715</v>
      </c>
      <c r="F10" s="10">
        <v>853</v>
      </c>
      <c r="G10" s="10">
        <v>875</v>
      </c>
      <c r="H10" s="10">
        <v>968</v>
      </c>
      <c r="I10" s="10">
        <v>1009</v>
      </c>
      <c r="J10" s="10">
        <v>1085</v>
      </c>
      <c r="K10" s="10">
        <v>1036</v>
      </c>
    </row>
    <row r="11" spans="1:12" ht="15" customHeight="1">
      <c r="A11" s="217" t="s">
        <v>46</v>
      </c>
      <c r="B11" s="10">
        <v>1066</v>
      </c>
      <c r="C11" s="10">
        <v>1031</v>
      </c>
      <c r="D11" s="10">
        <v>1102</v>
      </c>
      <c r="E11" s="10">
        <v>1073</v>
      </c>
      <c r="F11" s="10">
        <v>1138</v>
      </c>
      <c r="G11" s="10">
        <v>1158</v>
      </c>
      <c r="H11" s="10">
        <v>1173</v>
      </c>
      <c r="I11" s="10">
        <v>1128</v>
      </c>
      <c r="J11" s="10">
        <v>1060</v>
      </c>
      <c r="K11" s="10">
        <v>1049</v>
      </c>
    </row>
    <row r="12" spans="1:12" ht="15" customHeight="1">
      <c r="A12" s="288" t="s">
        <v>202</v>
      </c>
      <c r="B12" s="10">
        <v>603</v>
      </c>
      <c r="C12" s="10">
        <v>665</v>
      </c>
      <c r="D12" s="10">
        <v>679</v>
      </c>
      <c r="E12" s="10">
        <v>708</v>
      </c>
      <c r="F12" s="10">
        <v>813</v>
      </c>
      <c r="G12" s="10">
        <v>807</v>
      </c>
      <c r="H12" s="10">
        <v>810</v>
      </c>
      <c r="I12" s="10">
        <v>779</v>
      </c>
      <c r="J12" s="10">
        <v>761</v>
      </c>
      <c r="K12" s="10">
        <v>735</v>
      </c>
    </row>
    <row r="14" spans="1:12">
      <c r="A14" s="12" t="s">
        <v>116</v>
      </c>
    </row>
  </sheetData>
  <customSheetViews>
    <customSheetView guid="{DB2564B4-48F7-4606-B880-9F5287CE0C36}" scale="130">
      <pane ySplit="5" topLeftCell="A6" activePane="bottomLeft" state="frozen"/>
      <selection pane="bottomLeft" activeCell="K4" sqref="K4:K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764A504B-FA66-4EB5-9B32-8F4C6B9C44C9}" scale="130">
      <pane ySplit="5" topLeftCell="A6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2A23566-198C-4917-B558-26CE3EB2F1D6}" scale="130" showPageBreaks="1">
      <selection activeCell="K12" sqref="K1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BC294C-3C7A-4A28-963E-7F632AAD6016}">
      <pane ySplit="5" topLeftCell="A6" activePane="bottomLeft" state="frozen"/>
      <selection pane="bottomLeft" activeCell="B15" sqref="B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555030-B639-445A-B305-835534289AE6}" showPageBreaks="1">
      <pane ySplit="5" topLeftCell="A6" activePane="bottomLeft" state="frozen"/>
      <selection pane="bottomLeft" activeCell="B15" sqref="B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F74987D-6181-42D1-AE99-A8659DEA9D55}" showPageBreaks="1" showRuler="0">
      <selection activeCell="B20" sqref="B20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&amp;L&amp;"Arial,Regular"&amp;12Образовање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A5ACF5B-08F9-4015-80EE-14D4FB713380}" scale="130">
      <pane ySplit="5" topLeftCell="A6" activePane="bottomLeft" state="frozen"/>
      <selection pane="bottomLeft"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C4EBF9-B3A6-4F89-877D-2C8B3642BB7B}">
      <pane ySplit="5" topLeftCell="A6" activePane="bottomLeft" state="frozen"/>
      <selection pane="bottomLeft" activeCell="B15" sqref="B15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6BC8EEE9-ED24-4EF2-AD7A-BBDA46FF0E7A}" showPageBreaks="1">
      <pane ySplit="5" topLeftCell="A6" activePane="bottomLeft" state="frozen"/>
      <selection pane="bottomLeft" activeCell="B15" sqref="B15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E5258E9-EC30-4FC5-8235-03360C2CCE64}" scale="130">
      <pane ySplit="5" topLeftCell="A6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9E288C68-A855-497F-B9E8-35946C714420}" scale="130">
      <pane ySplit="5" topLeftCell="A6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</customSheetViews>
  <phoneticPr fontId="24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2"/>
  <headerFooter>
    <oddHeader>&amp;L&amp;"Arial,Regular"&amp;12Образовање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4"/>
  <dimension ref="A1:X44"/>
  <sheetViews>
    <sheetView zoomScaleNormal="100" workbookViewId="0">
      <pane ySplit="4" topLeftCell="A5" activePane="bottomLeft" state="frozen"/>
      <selection pane="bottomLeft" activeCell="I11" sqref="I11"/>
    </sheetView>
  </sheetViews>
  <sheetFormatPr defaultRowHeight="12"/>
  <cols>
    <col min="1" max="1" width="36" style="2" customWidth="1"/>
    <col min="2" max="2" width="6.140625" style="2" customWidth="1"/>
    <col min="3" max="3" width="6.5703125" style="2" customWidth="1"/>
    <col min="4" max="4" width="8.42578125" style="2" customWidth="1"/>
    <col min="5" max="5" width="5.7109375" style="2" customWidth="1"/>
    <col min="6" max="6" width="6.28515625" style="2" customWidth="1"/>
    <col min="7" max="7" width="8.42578125" style="2" customWidth="1"/>
    <col min="8" max="8" width="5.7109375" style="4" customWidth="1"/>
    <col min="9" max="9" width="6" style="2" customWidth="1"/>
    <col min="10" max="10" width="8.42578125" style="2" customWidth="1"/>
    <col min="11" max="11" width="5.5703125" style="2" customWidth="1"/>
    <col min="12" max="12" width="6.140625" style="2" customWidth="1"/>
    <col min="13" max="13" width="9.140625" style="2"/>
    <col min="14" max="14" width="5.28515625" style="2" customWidth="1"/>
    <col min="15" max="15" width="6.28515625" style="2" customWidth="1"/>
    <col min="16" max="16" width="8.28515625" style="2" customWidth="1"/>
    <col min="17" max="17" width="5.140625" style="2" customWidth="1"/>
    <col min="18" max="18" width="7.140625" style="2" customWidth="1"/>
    <col min="19" max="19" width="8.28515625" style="2" customWidth="1"/>
    <col min="20" max="20" width="5.5703125" style="2" customWidth="1"/>
    <col min="21" max="21" width="6.5703125" style="2" customWidth="1"/>
    <col min="22" max="22" width="8.28515625" style="2" customWidth="1"/>
    <col min="23" max="23" width="27.42578125" style="2" customWidth="1"/>
    <col min="24" max="24" width="7.85546875" style="2" customWidth="1"/>
    <col min="25" max="25" width="20.85546875" style="2" customWidth="1"/>
    <col min="26" max="16384" width="9.140625" style="2"/>
  </cols>
  <sheetData>
    <row r="1" spans="1:23" s="3" customFormat="1" ht="20.100000000000001" customHeight="1">
      <c r="A1" s="84" t="s">
        <v>236</v>
      </c>
      <c r="B1" s="16"/>
      <c r="C1" s="16"/>
      <c r="E1" s="2"/>
      <c r="F1" s="2"/>
    </row>
    <row r="2" spans="1:23" ht="12.75" thickBot="1">
      <c r="A2" s="16"/>
      <c r="B2" s="16"/>
      <c r="P2" s="5"/>
      <c r="Q2" s="5"/>
      <c r="R2" s="5"/>
      <c r="S2" s="5"/>
      <c r="V2" s="5" t="s">
        <v>1</v>
      </c>
    </row>
    <row r="3" spans="1:23" ht="18.75" customHeight="1" thickTop="1">
      <c r="A3" s="323" t="s">
        <v>48</v>
      </c>
      <c r="B3" s="320" t="s">
        <v>29</v>
      </c>
      <c r="C3" s="321"/>
      <c r="D3" s="321"/>
      <c r="E3" s="320" t="s">
        <v>132</v>
      </c>
      <c r="F3" s="321"/>
      <c r="G3" s="321"/>
      <c r="H3" s="320" t="s">
        <v>138</v>
      </c>
      <c r="I3" s="321"/>
      <c r="J3" s="321"/>
      <c r="K3" s="320" t="s">
        <v>153</v>
      </c>
      <c r="L3" s="321"/>
      <c r="M3" s="321"/>
      <c r="N3" s="320" t="s">
        <v>163</v>
      </c>
      <c r="O3" s="321"/>
      <c r="P3" s="321"/>
      <c r="Q3" s="320" t="s">
        <v>177</v>
      </c>
      <c r="R3" s="321"/>
      <c r="S3" s="321"/>
      <c r="T3" s="320" t="s">
        <v>257</v>
      </c>
      <c r="U3" s="321"/>
      <c r="V3" s="321"/>
    </row>
    <row r="4" spans="1:23" ht="24" customHeight="1">
      <c r="A4" s="315"/>
      <c r="B4" s="150" t="s">
        <v>164</v>
      </c>
      <c r="C4" s="150" t="s">
        <v>165</v>
      </c>
      <c r="D4" s="50" t="s">
        <v>49</v>
      </c>
      <c r="E4" s="150" t="s">
        <v>167</v>
      </c>
      <c r="F4" s="150" t="s">
        <v>166</v>
      </c>
      <c r="G4" s="50" t="s">
        <v>49</v>
      </c>
      <c r="H4" s="150" t="s">
        <v>167</v>
      </c>
      <c r="I4" s="150" t="s">
        <v>166</v>
      </c>
      <c r="J4" s="50" t="s">
        <v>49</v>
      </c>
      <c r="K4" s="150" t="s">
        <v>167</v>
      </c>
      <c r="L4" s="150" t="s">
        <v>166</v>
      </c>
      <c r="M4" s="50" t="s">
        <v>49</v>
      </c>
      <c r="N4" s="150" t="s">
        <v>167</v>
      </c>
      <c r="O4" s="150" t="s">
        <v>166</v>
      </c>
      <c r="P4" s="50" t="s">
        <v>49</v>
      </c>
      <c r="Q4" s="150" t="s">
        <v>167</v>
      </c>
      <c r="R4" s="150" t="s">
        <v>166</v>
      </c>
      <c r="S4" s="50" t="s">
        <v>49</v>
      </c>
      <c r="T4" s="150" t="s">
        <v>167</v>
      </c>
      <c r="U4" s="150" t="s">
        <v>166</v>
      </c>
      <c r="V4" s="50" t="s">
        <v>49</v>
      </c>
    </row>
    <row r="5" spans="1:23" ht="17.100000000000001" customHeight="1">
      <c r="A5" s="67" t="s">
        <v>50</v>
      </c>
      <c r="B5" s="128">
        <v>24</v>
      </c>
      <c r="C5" s="128">
        <v>41246</v>
      </c>
      <c r="D5" s="128">
        <v>2456</v>
      </c>
      <c r="E5" s="65">
        <v>26</v>
      </c>
      <c r="F5" s="128">
        <v>43928</v>
      </c>
      <c r="G5" s="128">
        <v>2617</v>
      </c>
      <c r="H5" s="65">
        <v>24</v>
      </c>
      <c r="I5" s="128">
        <v>45966</v>
      </c>
      <c r="J5" s="128">
        <v>2724</v>
      </c>
      <c r="K5" s="128">
        <v>24</v>
      </c>
      <c r="L5" s="128">
        <v>46547</v>
      </c>
      <c r="M5" s="128">
        <v>2789</v>
      </c>
      <c r="N5" s="128">
        <v>22</v>
      </c>
      <c r="O5" s="128">
        <v>44720</v>
      </c>
      <c r="P5" s="128">
        <v>2802</v>
      </c>
      <c r="Q5" s="128">
        <v>21</v>
      </c>
      <c r="R5" s="128">
        <v>41988</v>
      </c>
      <c r="S5" s="128">
        <v>2821</v>
      </c>
      <c r="T5" s="71">
        <v>20</v>
      </c>
      <c r="U5" s="128">
        <v>39735</v>
      </c>
      <c r="V5" s="128">
        <v>2833</v>
      </c>
    </row>
    <row r="6" spans="1:23" ht="15" customHeight="1">
      <c r="A6" s="51"/>
      <c r="B6" s="64"/>
      <c r="C6" s="128"/>
      <c r="D6" s="128"/>
      <c r="E6" s="64"/>
      <c r="F6" s="128"/>
      <c r="G6" s="128"/>
      <c r="H6" s="64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</row>
    <row r="7" spans="1:23" s="100" customFormat="1" ht="17.100000000000001" customHeight="1">
      <c r="A7" s="68" t="s">
        <v>63</v>
      </c>
      <c r="B7" s="64">
        <v>15</v>
      </c>
      <c r="C7" s="128">
        <v>5393</v>
      </c>
      <c r="D7" s="128">
        <v>278</v>
      </c>
      <c r="E7" s="64">
        <v>17</v>
      </c>
      <c r="F7" s="128">
        <v>5520</v>
      </c>
      <c r="G7" s="128">
        <v>289</v>
      </c>
      <c r="H7" s="174">
        <v>15</v>
      </c>
      <c r="I7" s="166">
        <v>5706</v>
      </c>
      <c r="J7" s="128">
        <v>284</v>
      </c>
      <c r="K7" s="128">
        <v>15</v>
      </c>
      <c r="L7" s="128">
        <v>6036</v>
      </c>
      <c r="M7" s="128">
        <v>326</v>
      </c>
      <c r="N7" s="128">
        <v>12</v>
      </c>
      <c r="O7" s="128">
        <v>5009</v>
      </c>
      <c r="P7" s="128">
        <v>216</v>
      </c>
      <c r="Q7" s="128">
        <v>12</v>
      </c>
      <c r="R7" s="128">
        <v>4466</v>
      </c>
      <c r="S7" s="8">
        <v>235</v>
      </c>
      <c r="T7" s="128">
        <v>11</v>
      </c>
      <c r="U7" s="128">
        <v>4329</v>
      </c>
      <c r="V7" s="128">
        <v>243</v>
      </c>
      <c r="W7" s="187"/>
    </row>
    <row r="8" spans="1:23" s="165" customFormat="1" ht="17.100000000000001" customHeight="1">
      <c r="A8" s="66" t="s">
        <v>157</v>
      </c>
      <c r="B8" s="64">
        <v>1</v>
      </c>
      <c r="C8" s="128">
        <v>888</v>
      </c>
      <c r="D8" s="128">
        <v>27</v>
      </c>
      <c r="E8" s="64">
        <v>1</v>
      </c>
      <c r="F8" s="166">
        <v>1139</v>
      </c>
      <c r="G8" s="166">
        <v>35</v>
      </c>
      <c r="H8" s="64">
        <v>1</v>
      </c>
      <c r="I8" s="166">
        <v>637</v>
      </c>
      <c r="J8" s="166">
        <v>38</v>
      </c>
      <c r="K8" s="128">
        <v>1</v>
      </c>
      <c r="L8" s="128">
        <v>891</v>
      </c>
      <c r="M8" s="128">
        <v>39</v>
      </c>
      <c r="N8" s="128">
        <v>1</v>
      </c>
      <c r="O8" s="166">
        <v>823</v>
      </c>
      <c r="P8" s="166">
        <v>33</v>
      </c>
      <c r="Q8" s="128">
        <v>1</v>
      </c>
      <c r="R8" s="130">
        <v>815</v>
      </c>
      <c r="S8" s="190">
        <v>38</v>
      </c>
      <c r="T8" s="128">
        <v>1</v>
      </c>
      <c r="U8" s="130">
        <v>930</v>
      </c>
      <c r="V8" s="130">
        <v>38</v>
      </c>
    </row>
    <row r="9" spans="1:23" s="165" customFormat="1" ht="17.100000000000001" customHeight="1">
      <c r="A9" s="66" t="s">
        <v>51</v>
      </c>
      <c r="B9" s="64">
        <v>1</v>
      </c>
      <c r="C9" s="128">
        <v>179</v>
      </c>
      <c r="D9" s="128">
        <v>39</v>
      </c>
      <c r="E9" s="64">
        <v>1</v>
      </c>
      <c r="F9" s="166">
        <v>106</v>
      </c>
      <c r="G9" s="166">
        <v>1</v>
      </c>
      <c r="H9" s="64" t="s">
        <v>3</v>
      </c>
      <c r="I9" s="175" t="s">
        <v>3</v>
      </c>
      <c r="J9" s="175" t="s">
        <v>3</v>
      </c>
      <c r="K9" s="128" t="s">
        <v>3</v>
      </c>
      <c r="L9" s="128" t="s">
        <v>3</v>
      </c>
      <c r="M9" s="128" t="s">
        <v>3</v>
      </c>
      <c r="N9" s="128" t="s">
        <v>3</v>
      </c>
      <c r="O9" s="128" t="s">
        <v>3</v>
      </c>
      <c r="P9" s="128" t="s">
        <v>3</v>
      </c>
      <c r="Q9" s="128" t="s">
        <v>3</v>
      </c>
      <c r="R9" s="128" t="s">
        <v>3</v>
      </c>
      <c r="S9" s="128" t="s">
        <v>3</v>
      </c>
      <c r="T9" s="128" t="s">
        <v>3</v>
      </c>
      <c r="U9" s="128"/>
      <c r="V9" s="128" t="s">
        <v>3</v>
      </c>
    </row>
    <row r="10" spans="1:23" s="165" customFormat="1" ht="17.100000000000001" customHeight="1">
      <c r="A10" s="66" t="s">
        <v>158</v>
      </c>
      <c r="B10" s="64">
        <v>1</v>
      </c>
      <c r="C10" s="128">
        <v>350</v>
      </c>
      <c r="D10" s="128">
        <v>5</v>
      </c>
      <c r="E10" s="64">
        <v>1</v>
      </c>
      <c r="F10" s="166">
        <v>303</v>
      </c>
      <c r="G10" s="166">
        <v>12</v>
      </c>
      <c r="H10" s="64">
        <v>1</v>
      </c>
      <c r="I10" s="166">
        <v>307</v>
      </c>
      <c r="J10" s="166">
        <v>5</v>
      </c>
      <c r="K10" s="128">
        <v>1</v>
      </c>
      <c r="L10" s="128">
        <v>305</v>
      </c>
      <c r="M10" s="128">
        <v>5</v>
      </c>
      <c r="N10" s="128">
        <v>1</v>
      </c>
      <c r="O10" s="166">
        <v>250</v>
      </c>
      <c r="P10" s="166">
        <v>5</v>
      </c>
      <c r="Q10" s="128">
        <v>1</v>
      </c>
      <c r="R10" s="130">
        <v>235</v>
      </c>
      <c r="S10" s="190">
        <v>5</v>
      </c>
      <c r="T10" s="128">
        <v>1</v>
      </c>
      <c r="U10" s="130">
        <v>225</v>
      </c>
      <c r="V10" s="130">
        <v>5</v>
      </c>
    </row>
    <row r="11" spans="1:23" s="165" customFormat="1" ht="17.100000000000001" customHeight="1">
      <c r="A11" s="66" t="s">
        <v>52</v>
      </c>
      <c r="B11" s="64">
        <v>1</v>
      </c>
      <c r="C11" s="128">
        <v>883</v>
      </c>
      <c r="D11" s="128">
        <v>30</v>
      </c>
      <c r="E11" s="64">
        <v>1</v>
      </c>
      <c r="F11" s="166">
        <v>864</v>
      </c>
      <c r="G11" s="166">
        <v>38</v>
      </c>
      <c r="H11" s="64">
        <v>1</v>
      </c>
      <c r="I11" s="166">
        <v>1146</v>
      </c>
      <c r="J11" s="166">
        <v>43</v>
      </c>
      <c r="K11" s="128">
        <v>1</v>
      </c>
      <c r="L11" s="128">
        <v>1020</v>
      </c>
      <c r="M11" s="128">
        <v>47</v>
      </c>
      <c r="N11" s="128">
        <v>1</v>
      </c>
      <c r="O11" s="166">
        <v>818</v>
      </c>
      <c r="P11" s="166">
        <v>42</v>
      </c>
      <c r="Q11" s="128">
        <v>1</v>
      </c>
      <c r="R11" s="130">
        <v>629</v>
      </c>
      <c r="S11" s="190">
        <v>47</v>
      </c>
      <c r="T11" s="128">
        <v>1</v>
      </c>
      <c r="U11" s="130">
        <v>582</v>
      </c>
      <c r="V11" s="130">
        <v>38</v>
      </c>
    </row>
    <row r="12" spans="1:23" s="165" customFormat="1" ht="17.100000000000001" customHeight="1">
      <c r="A12" s="167" t="s">
        <v>160</v>
      </c>
      <c r="B12" s="64">
        <v>1</v>
      </c>
      <c r="C12" s="128">
        <v>562</v>
      </c>
      <c r="D12" s="176">
        <v>11</v>
      </c>
      <c r="E12" s="64">
        <v>1</v>
      </c>
      <c r="F12" s="166">
        <v>542</v>
      </c>
      <c r="G12" s="166">
        <v>33</v>
      </c>
      <c r="H12" s="64">
        <v>1</v>
      </c>
      <c r="I12" s="166">
        <v>518</v>
      </c>
      <c r="J12" s="166">
        <v>22</v>
      </c>
      <c r="K12" s="128">
        <v>1</v>
      </c>
      <c r="L12" s="128">
        <v>419</v>
      </c>
      <c r="M12" s="128">
        <v>22</v>
      </c>
      <c r="N12" s="128">
        <v>1</v>
      </c>
      <c r="O12" s="166">
        <v>362</v>
      </c>
      <c r="P12" s="166">
        <v>20</v>
      </c>
      <c r="Q12" s="128">
        <v>1</v>
      </c>
      <c r="R12" s="130">
        <v>251</v>
      </c>
      <c r="S12" s="190">
        <v>21</v>
      </c>
      <c r="T12" s="128">
        <v>1</v>
      </c>
      <c r="U12" s="130">
        <v>288</v>
      </c>
      <c r="V12" s="130">
        <v>22</v>
      </c>
    </row>
    <row r="13" spans="1:23" s="165" customFormat="1" ht="17.100000000000001" customHeight="1">
      <c r="A13" s="66" t="s">
        <v>169</v>
      </c>
      <c r="B13" s="64">
        <v>1</v>
      </c>
      <c r="C13" s="128">
        <v>502</v>
      </c>
      <c r="D13" s="176">
        <v>48</v>
      </c>
      <c r="E13" s="64">
        <v>1</v>
      </c>
      <c r="F13" s="166">
        <v>507</v>
      </c>
      <c r="G13" s="166">
        <v>57</v>
      </c>
      <c r="H13" s="64">
        <v>1</v>
      </c>
      <c r="I13" s="166">
        <v>537</v>
      </c>
      <c r="J13" s="166">
        <v>61</v>
      </c>
      <c r="K13" s="128">
        <v>1</v>
      </c>
      <c r="L13" s="128">
        <v>537</v>
      </c>
      <c r="M13" s="128">
        <v>63</v>
      </c>
      <c r="N13" s="128" t="s">
        <v>3</v>
      </c>
      <c r="O13" s="128" t="s">
        <v>3</v>
      </c>
      <c r="P13" s="128" t="s">
        <v>3</v>
      </c>
      <c r="Q13" s="128" t="s">
        <v>3</v>
      </c>
      <c r="R13" s="128" t="s">
        <v>3</v>
      </c>
      <c r="S13" s="128" t="s">
        <v>3</v>
      </c>
      <c r="T13" s="128" t="s">
        <v>3</v>
      </c>
      <c r="U13" s="128" t="s">
        <v>3</v>
      </c>
      <c r="V13" s="128" t="s">
        <v>3</v>
      </c>
    </row>
    <row r="14" spans="1:23" s="165" customFormat="1" ht="24.75">
      <c r="A14" s="66" t="s">
        <v>53</v>
      </c>
      <c r="B14" s="64">
        <v>1</v>
      </c>
      <c r="C14" s="128">
        <v>73</v>
      </c>
      <c r="D14" s="176">
        <v>8</v>
      </c>
      <c r="E14" s="64">
        <v>1</v>
      </c>
      <c r="F14" s="64">
        <v>81</v>
      </c>
      <c r="G14" s="64">
        <v>6</v>
      </c>
      <c r="H14" s="64">
        <v>1</v>
      </c>
      <c r="I14" s="166">
        <v>88</v>
      </c>
      <c r="J14" s="166">
        <v>9</v>
      </c>
      <c r="K14" s="128">
        <v>1</v>
      </c>
      <c r="L14" s="128">
        <v>166</v>
      </c>
      <c r="M14" s="128">
        <v>12</v>
      </c>
      <c r="N14" s="128">
        <v>1</v>
      </c>
      <c r="O14" s="166">
        <v>137</v>
      </c>
      <c r="P14" s="166">
        <v>12</v>
      </c>
      <c r="Q14" s="128">
        <v>1</v>
      </c>
      <c r="R14" s="130">
        <v>106</v>
      </c>
      <c r="S14" s="190">
        <v>15</v>
      </c>
      <c r="T14" s="128">
        <v>1</v>
      </c>
      <c r="U14" s="130">
        <v>88</v>
      </c>
      <c r="V14" s="130">
        <v>13</v>
      </c>
    </row>
    <row r="15" spans="1:23" s="165" customFormat="1" ht="17.100000000000001" customHeight="1">
      <c r="A15" s="66" t="s">
        <v>54</v>
      </c>
      <c r="B15" s="64">
        <v>1</v>
      </c>
      <c r="C15" s="128">
        <v>548</v>
      </c>
      <c r="D15" s="176">
        <v>23</v>
      </c>
      <c r="E15" s="64">
        <v>1</v>
      </c>
      <c r="F15" s="166">
        <v>644</v>
      </c>
      <c r="G15" s="166">
        <v>24</v>
      </c>
      <c r="H15" s="64">
        <v>1</v>
      </c>
      <c r="I15" s="166">
        <v>842</v>
      </c>
      <c r="J15" s="166">
        <v>26</v>
      </c>
      <c r="K15" s="128">
        <v>1</v>
      </c>
      <c r="L15" s="128">
        <v>859</v>
      </c>
      <c r="M15" s="128">
        <v>27</v>
      </c>
      <c r="N15" s="128">
        <v>1</v>
      </c>
      <c r="O15" s="166">
        <v>906</v>
      </c>
      <c r="P15" s="166">
        <v>22</v>
      </c>
      <c r="Q15" s="128">
        <v>1</v>
      </c>
      <c r="R15" s="130">
        <v>952</v>
      </c>
      <c r="S15" s="190">
        <v>22</v>
      </c>
      <c r="T15" s="128">
        <v>1</v>
      </c>
      <c r="U15" s="130">
        <v>927</v>
      </c>
      <c r="V15" s="130">
        <v>22</v>
      </c>
    </row>
    <row r="16" spans="1:23" s="165" customFormat="1" ht="17.100000000000001" customHeight="1">
      <c r="A16" s="66" t="s">
        <v>170</v>
      </c>
      <c r="B16" s="64">
        <v>1</v>
      </c>
      <c r="C16" s="128">
        <v>302</v>
      </c>
      <c r="D16" s="176">
        <v>26</v>
      </c>
      <c r="E16" s="64">
        <v>1</v>
      </c>
      <c r="F16" s="166">
        <v>355</v>
      </c>
      <c r="G16" s="166">
        <v>33</v>
      </c>
      <c r="H16" s="64">
        <v>1</v>
      </c>
      <c r="I16" s="166">
        <v>305</v>
      </c>
      <c r="J16" s="166">
        <v>22</v>
      </c>
      <c r="K16" s="128">
        <v>1</v>
      </c>
      <c r="L16" s="128">
        <v>225</v>
      </c>
      <c r="M16" s="128">
        <v>32</v>
      </c>
      <c r="N16" s="128" t="s">
        <v>3</v>
      </c>
      <c r="O16" s="128" t="s">
        <v>3</v>
      </c>
      <c r="P16" s="128" t="s">
        <v>3</v>
      </c>
      <c r="Q16" s="128" t="s">
        <v>3</v>
      </c>
      <c r="R16" s="128" t="s">
        <v>3</v>
      </c>
      <c r="S16" s="128" t="s">
        <v>3</v>
      </c>
      <c r="T16" s="128" t="s">
        <v>3</v>
      </c>
      <c r="U16" s="128" t="s">
        <v>3</v>
      </c>
      <c r="V16" s="128" t="s">
        <v>3</v>
      </c>
    </row>
    <row r="17" spans="1:24" s="165" customFormat="1" ht="24.75">
      <c r="A17" s="66" t="s">
        <v>55</v>
      </c>
      <c r="B17" s="64">
        <v>1</v>
      </c>
      <c r="C17" s="128">
        <v>445</v>
      </c>
      <c r="D17" s="176">
        <v>11</v>
      </c>
      <c r="E17" s="64">
        <v>1</v>
      </c>
      <c r="F17" s="64">
        <v>534</v>
      </c>
      <c r="G17" s="64">
        <v>10</v>
      </c>
      <c r="H17" s="64">
        <v>1</v>
      </c>
      <c r="I17" s="166">
        <v>615</v>
      </c>
      <c r="J17" s="166">
        <v>11</v>
      </c>
      <c r="K17" s="128">
        <v>1</v>
      </c>
      <c r="L17" s="128">
        <v>737</v>
      </c>
      <c r="M17" s="128">
        <v>11</v>
      </c>
      <c r="N17" s="128">
        <v>1</v>
      </c>
      <c r="O17" s="166">
        <v>671</v>
      </c>
      <c r="P17" s="166">
        <v>10</v>
      </c>
      <c r="Q17" s="128">
        <v>1</v>
      </c>
      <c r="R17" s="130">
        <v>498</v>
      </c>
      <c r="S17" s="190">
        <v>11</v>
      </c>
      <c r="T17" s="128">
        <v>1</v>
      </c>
      <c r="U17" s="130">
        <v>367</v>
      </c>
      <c r="V17" s="130">
        <v>16</v>
      </c>
      <c r="W17" s="188"/>
    </row>
    <row r="18" spans="1:24" s="165" customFormat="1" ht="28.5" customHeight="1">
      <c r="A18" s="66" t="s">
        <v>64</v>
      </c>
      <c r="B18" s="64">
        <v>1</v>
      </c>
      <c r="C18" s="128">
        <v>106</v>
      </c>
      <c r="D18" s="176">
        <v>8</v>
      </c>
      <c r="E18" s="64">
        <v>1</v>
      </c>
      <c r="F18" s="64">
        <v>26</v>
      </c>
      <c r="G18" s="64">
        <v>2</v>
      </c>
      <c r="H18" s="64" t="s">
        <v>3</v>
      </c>
      <c r="I18" s="64" t="s">
        <v>3</v>
      </c>
      <c r="J18" s="64" t="s">
        <v>3</v>
      </c>
      <c r="K18" s="128" t="s">
        <v>3</v>
      </c>
      <c r="L18" s="128" t="s">
        <v>3</v>
      </c>
      <c r="M18" s="128" t="s">
        <v>3</v>
      </c>
      <c r="N18" s="128" t="s">
        <v>3</v>
      </c>
      <c r="O18" s="128" t="s">
        <v>3</v>
      </c>
      <c r="P18" s="128" t="s">
        <v>3</v>
      </c>
      <c r="Q18" s="128" t="s">
        <v>3</v>
      </c>
      <c r="R18" s="128" t="s">
        <v>3</v>
      </c>
      <c r="S18" s="128" t="s">
        <v>3</v>
      </c>
      <c r="T18" s="128" t="s">
        <v>3</v>
      </c>
      <c r="U18" s="128" t="s">
        <v>3</v>
      </c>
      <c r="V18" s="128" t="s">
        <v>3</v>
      </c>
    </row>
    <row r="19" spans="1:24" s="166" customFormat="1" ht="16.5" customHeight="1">
      <c r="A19" s="66" t="s">
        <v>137</v>
      </c>
      <c r="B19" s="64" t="s">
        <v>3</v>
      </c>
      <c r="C19" s="64" t="s">
        <v>3</v>
      </c>
      <c r="D19" s="64" t="s">
        <v>3</v>
      </c>
      <c r="E19" s="64">
        <v>1</v>
      </c>
      <c r="F19" s="166">
        <v>18</v>
      </c>
      <c r="G19" s="166">
        <v>8</v>
      </c>
      <c r="H19" s="64">
        <v>1</v>
      </c>
      <c r="I19" s="166">
        <v>29</v>
      </c>
      <c r="J19" s="166">
        <v>4</v>
      </c>
      <c r="K19" s="128">
        <v>1</v>
      </c>
      <c r="L19" s="128">
        <v>33</v>
      </c>
      <c r="M19" s="128">
        <v>5</v>
      </c>
      <c r="N19" s="128">
        <v>1</v>
      </c>
      <c r="O19" s="166">
        <v>26</v>
      </c>
      <c r="P19" s="166">
        <v>5</v>
      </c>
      <c r="Q19" s="128">
        <v>1</v>
      </c>
      <c r="R19" s="175" t="s">
        <v>3</v>
      </c>
      <c r="S19" s="175" t="s">
        <v>3</v>
      </c>
      <c r="T19" s="128" t="s">
        <v>3</v>
      </c>
      <c r="U19" s="175" t="s">
        <v>3</v>
      </c>
      <c r="V19" s="175" t="s">
        <v>3</v>
      </c>
    </row>
    <row r="20" spans="1:24" s="165" customFormat="1" ht="16.5" customHeight="1">
      <c r="A20" s="167" t="s">
        <v>139</v>
      </c>
      <c r="B20" s="64" t="s">
        <v>3</v>
      </c>
      <c r="C20" s="64" t="s">
        <v>3</v>
      </c>
      <c r="D20" s="64" t="s">
        <v>3</v>
      </c>
      <c r="E20" s="64" t="s">
        <v>3</v>
      </c>
      <c r="F20" s="64" t="s">
        <v>3</v>
      </c>
      <c r="G20" s="64" t="s">
        <v>3</v>
      </c>
      <c r="H20" s="64">
        <v>1</v>
      </c>
      <c r="I20" s="166">
        <v>222</v>
      </c>
      <c r="J20" s="166">
        <v>8</v>
      </c>
      <c r="K20" s="128">
        <v>1</v>
      </c>
      <c r="L20" s="128">
        <v>403</v>
      </c>
      <c r="M20" s="128">
        <v>15</v>
      </c>
      <c r="N20" s="128">
        <v>1</v>
      </c>
      <c r="O20" s="166">
        <v>560</v>
      </c>
      <c r="P20" s="166">
        <v>15</v>
      </c>
      <c r="Q20" s="128">
        <v>1</v>
      </c>
      <c r="R20" s="130">
        <v>531</v>
      </c>
      <c r="S20" s="190">
        <v>22</v>
      </c>
      <c r="T20" s="128">
        <v>1</v>
      </c>
      <c r="U20" s="130">
        <v>448</v>
      </c>
      <c r="V20" s="130">
        <v>31</v>
      </c>
    </row>
    <row r="21" spans="1:24" s="165" customFormat="1" ht="24.75">
      <c r="A21" s="168" t="s">
        <v>154</v>
      </c>
      <c r="B21" s="64" t="s">
        <v>3</v>
      </c>
      <c r="C21" s="64" t="s">
        <v>3</v>
      </c>
      <c r="D21" s="64" t="s">
        <v>3</v>
      </c>
      <c r="E21" s="64" t="s">
        <v>3</v>
      </c>
      <c r="F21" s="64" t="s">
        <v>3</v>
      </c>
      <c r="G21" s="64" t="s">
        <v>3</v>
      </c>
      <c r="H21" s="64" t="s">
        <v>3</v>
      </c>
      <c r="I21" s="64" t="s">
        <v>3</v>
      </c>
      <c r="J21" s="64" t="s">
        <v>3</v>
      </c>
      <c r="K21" s="128">
        <v>1</v>
      </c>
      <c r="L21" s="128">
        <v>11</v>
      </c>
      <c r="M21" s="128">
        <v>8</v>
      </c>
      <c r="N21" s="128">
        <v>1</v>
      </c>
      <c r="O21" s="166">
        <v>14</v>
      </c>
      <c r="P21" s="166">
        <v>11</v>
      </c>
      <c r="Q21" s="128">
        <v>1</v>
      </c>
      <c r="R21" s="130">
        <v>18</v>
      </c>
      <c r="S21" s="190">
        <v>11</v>
      </c>
      <c r="T21" s="128">
        <v>1</v>
      </c>
      <c r="U21" s="130">
        <v>21</v>
      </c>
      <c r="V21" s="130">
        <v>11</v>
      </c>
    </row>
    <row r="22" spans="1:24" s="100" customFormat="1" ht="17.100000000000001" customHeight="1">
      <c r="A22" s="172" t="s">
        <v>171</v>
      </c>
      <c r="B22" s="64">
        <v>4</v>
      </c>
      <c r="C22" s="128">
        <v>555</v>
      </c>
      <c r="D22" s="176">
        <v>42</v>
      </c>
      <c r="E22" s="64">
        <v>5</v>
      </c>
      <c r="F22" s="128">
        <v>401</v>
      </c>
      <c r="G22" s="128">
        <v>30</v>
      </c>
      <c r="H22" s="64">
        <v>4</v>
      </c>
      <c r="I22" s="166">
        <v>460</v>
      </c>
      <c r="J22" s="128">
        <v>35</v>
      </c>
      <c r="K22" s="128">
        <v>3</v>
      </c>
      <c r="L22" s="128">
        <v>430</v>
      </c>
      <c r="M22" s="128">
        <v>40</v>
      </c>
      <c r="N22" s="128">
        <v>2</v>
      </c>
      <c r="O22" s="128">
        <v>442</v>
      </c>
      <c r="P22" s="128">
        <v>41</v>
      </c>
      <c r="Q22" s="128">
        <v>2</v>
      </c>
      <c r="R22" s="128">
        <v>431</v>
      </c>
      <c r="S22" s="128">
        <v>43</v>
      </c>
      <c r="T22" s="128">
        <v>2</v>
      </c>
      <c r="U22" s="128">
        <v>453</v>
      </c>
      <c r="V22" s="128">
        <v>47</v>
      </c>
      <c r="W22" s="187"/>
    </row>
    <row r="23" spans="1:24" s="100" customFormat="1" ht="15" customHeight="1">
      <c r="A23" s="32"/>
      <c r="B23" s="64"/>
      <c r="C23" s="128"/>
      <c r="D23" s="176"/>
      <c r="E23" s="64"/>
      <c r="F23" s="128"/>
      <c r="G23" s="128"/>
      <c r="H23" s="64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</row>
    <row r="24" spans="1:24" s="100" customFormat="1" ht="17.100000000000001" customHeight="1">
      <c r="A24" s="68" t="s">
        <v>65</v>
      </c>
      <c r="B24" s="64">
        <v>8</v>
      </c>
      <c r="C24" s="128">
        <v>35355</v>
      </c>
      <c r="D24" s="176">
        <v>2154</v>
      </c>
      <c r="E24" s="174">
        <v>8</v>
      </c>
      <c r="F24" s="128">
        <v>37911</v>
      </c>
      <c r="G24" s="128">
        <v>2304</v>
      </c>
      <c r="H24" s="174">
        <v>8</v>
      </c>
      <c r="I24" s="128">
        <v>39799</v>
      </c>
      <c r="J24" s="177">
        <v>2417</v>
      </c>
      <c r="K24" s="128">
        <v>8</v>
      </c>
      <c r="L24" s="128">
        <v>40015</v>
      </c>
      <c r="M24" s="128">
        <v>2439</v>
      </c>
      <c r="N24" s="128">
        <v>9</v>
      </c>
      <c r="O24" s="128">
        <v>39256</v>
      </c>
      <c r="P24" s="128">
        <v>2563</v>
      </c>
      <c r="Q24" s="128">
        <v>9</v>
      </c>
      <c r="R24" s="128">
        <v>37522</v>
      </c>
      <c r="S24" s="128">
        <v>2586</v>
      </c>
      <c r="T24" s="128">
        <v>9</v>
      </c>
      <c r="U24" s="128">
        <v>35406</v>
      </c>
      <c r="V24" s="294">
        <v>2590</v>
      </c>
    </row>
    <row r="25" spans="1:24" s="100" customFormat="1" ht="17.100000000000001" customHeight="1">
      <c r="A25" s="32" t="s">
        <v>56</v>
      </c>
      <c r="B25" s="64">
        <v>1</v>
      </c>
      <c r="C25" s="128">
        <v>15814</v>
      </c>
      <c r="D25" s="176">
        <v>1084</v>
      </c>
      <c r="E25" s="64">
        <v>1</v>
      </c>
      <c r="F25" s="128">
        <v>17035</v>
      </c>
      <c r="G25" s="128">
        <v>1101</v>
      </c>
      <c r="H25" s="64">
        <v>1</v>
      </c>
      <c r="I25" s="166">
        <v>17926</v>
      </c>
      <c r="J25" s="128">
        <v>1260</v>
      </c>
      <c r="K25" s="128">
        <v>1</v>
      </c>
      <c r="L25" s="128">
        <v>17561</v>
      </c>
      <c r="M25" s="128">
        <v>1282</v>
      </c>
      <c r="N25" s="128">
        <v>1</v>
      </c>
      <c r="O25" s="128">
        <v>17818</v>
      </c>
      <c r="P25" s="128">
        <v>1280</v>
      </c>
      <c r="Q25" s="100">
        <v>1</v>
      </c>
      <c r="R25" s="128">
        <v>17207</v>
      </c>
      <c r="S25" s="128">
        <v>1266</v>
      </c>
      <c r="T25" s="294">
        <v>1</v>
      </c>
      <c r="U25" s="294">
        <v>16523</v>
      </c>
      <c r="V25" s="294">
        <v>1258</v>
      </c>
      <c r="W25" s="191"/>
    </row>
    <row r="26" spans="1:24" s="100" customFormat="1" ht="17.100000000000001" customHeight="1">
      <c r="A26" s="32" t="s">
        <v>57</v>
      </c>
      <c r="B26" s="64">
        <v>1</v>
      </c>
      <c r="C26" s="128">
        <v>10826</v>
      </c>
      <c r="D26" s="176">
        <v>701</v>
      </c>
      <c r="E26" s="64">
        <v>1</v>
      </c>
      <c r="F26" s="128">
        <v>11269</v>
      </c>
      <c r="G26" s="128">
        <v>703</v>
      </c>
      <c r="H26" s="64">
        <v>1</v>
      </c>
      <c r="I26" s="166">
        <v>11972</v>
      </c>
      <c r="J26" s="128">
        <v>759</v>
      </c>
      <c r="K26" s="128">
        <v>1</v>
      </c>
      <c r="L26" s="128">
        <v>11850</v>
      </c>
      <c r="M26" s="128">
        <v>681</v>
      </c>
      <c r="N26" s="128">
        <v>1</v>
      </c>
      <c r="O26" s="128">
        <v>11378</v>
      </c>
      <c r="P26" s="128">
        <v>756</v>
      </c>
      <c r="Q26" s="128">
        <v>1</v>
      </c>
      <c r="R26" s="128">
        <v>11679</v>
      </c>
      <c r="S26" s="128">
        <v>791</v>
      </c>
      <c r="T26" s="128">
        <v>1</v>
      </c>
      <c r="U26" s="128">
        <v>11164</v>
      </c>
      <c r="V26" s="294">
        <v>777</v>
      </c>
      <c r="W26" s="191"/>
    </row>
    <row r="27" spans="1:24" s="100" customFormat="1" ht="17.100000000000001" customHeight="1">
      <c r="A27" s="32" t="s">
        <v>58</v>
      </c>
      <c r="B27" s="64">
        <v>1</v>
      </c>
      <c r="C27" s="128">
        <v>897</v>
      </c>
      <c r="D27" s="176">
        <v>124</v>
      </c>
      <c r="E27" s="64">
        <v>1</v>
      </c>
      <c r="F27" s="128">
        <v>1106</v>
      </c>
      <c r="G27" s="128">
        <v>129</v>
      </c>
      <c r="H27" s="64">
        <v>1</v>
      </c>
      <c r="I27" s="166">
        <v>1124</v>
      </c>
      <c r="J27" s="166">
        <v>130</v>
      </c>
      <c r="K27" s="128">
        <v>1</v>
      </c>
      <c r="L27" s="128">
        <v>1053</v>
      </c>
      <c r="M27" s="128">
        <v>117</v>
      </c>
      <c r="N27" s="128">
        <v>1</v>
      </c>
      <c r="O27" s="128">
        <v>900</v>
      </c>
      <c r="P27" s="166">
        <v>117</v>
      </c>
      <c r="Q27" s="128">
        <v>1</v>
      </c>
      <c r="R27" s="128">
        <v>735</v>
      </c>
      <c r="S27" s="128">
        <v>117</v>
      </c>
      <c r="T27" s="128">
        <v>1</v>
      </c>
      <c r="U27" s="128">
        <v>696</v>
      </c>
      <c r="V27" s="294">
        <v>117</v>
      </c>
      <c r="W27" s="191"/>
    </row>
    <row r="28" spans="1:24" s="100" customFormat="1" ht="17.100000000000001" customHeight="1">
      <c r="A28" s="32" t="s">
        <v>59</v>
      </c>
      <c r="B28" s="64">
        <v>1</v>
      </c>
      <c r="C28" s="128">
        <v>2037</v>
      </c>
      <c r="D28" s="176">
        <v>49</v>
      </c>
      <c r="E28" s="64">
        <v>1</v>
      </c>
      <c r="F28" s="128">
        <v>2243</v>
      </c>
      <c r="G28" s="128">
        <v>118</v>
      </c>
      <c r="H28" s="64">
        <v>1</v>
      </c>
      <c r="I28" s="166">
        <v>2147</v>
      </c>
      <c r="J28" s="166">
        <v>79</v>
      </c>
      <c r="K28" s="128">
        <v>1</v>
      </c>
      <c r="L28" s="128">
        <v>2073</v>
      </c>
      <c r="M28" s="128">
        <v>64</v>
      </c>
      <c r="N28" s="128">
        <v>1</v>
      </c>
      <c r="O28" s="128">
        <v>1536</v>
      </c>
      <c r="P28" s="128">
        <v>92</v>
      </c>
      <c r="Q28" s="128">
        <v>1</v>
      </c>
      <c r="R28" s="128">
        <v>1217</v>
      </c>
      <c r="S28" s="128">
        <v>131</v>
      </c>
      <c r="T28" s="128">
        <v>1</v>
      </c>
      <c r="U28" s="128">
        <v>560</v>
      </c>
      <c r="V28" s="294">
        <v>64</v>
      </c>
      <c r="W28" s="191"/>
      <c r="X28" s="192"/>
    </row>
    <row r="29" spans="1:24" s="100" customFormat="1" ht="17.100000000000001" customHeight="1">
      <c r="A29" s="32" t="s">
        <v>60</v>
      </c>
      <c r="B29" s="64">
        <v>1</v>
      </c>
      <c r="C29" s="128">
        <v>3125</v>
      </c>
      <c r="D29" s="176">
        <v>50</v>
      </c>
      <c r="E29" s="64">
        <v>1</v>
      </c>
      <c r="F29" s="128">
        <v>3004</v>
      </c>
      <c r="G29" s="128">
        <v>53</v>
      </c>
      <c r="H29" s="64">
        <v>1</v>
      </c>
      <c r="I29" s="166">
        <v>3344</v>
      </c>
      <c r="J29" s="166">
        <v>55</v>
      </c>
      <c r="K29" s="128">
        <v>1</v>
      </c>
      <c r="L29" s="128">
        <v>4050</v>
      </c>
      <c r="M29" s="128">
        <v>61</v>
      </c>
      <c r="N29" s="128">
        <v>1</v>
      </c>
      <c r="O29" s="128">
        <v>4128</v>
      </c>
      <c r="P29" s="166">
        <v>66</v>
      </c>
      <c r="Q29" s="128">
        <v>1</v>
      </c>
      <c r="R29" s="128">
        <v>3447</v>
      </c>
      <c r="S29" s="128">
        <v>72</v>
      </c>
      <c r="T29" s="128">
        <v>1</v>
      </c>
      <c r="U29" s="128">
        <v>3477</v>
      </c>
      <c r="V29" s="294">
        <v>75</v>
      </c>
      <c r="W29" s="191"/>
      <c r="X29" s="192"/>
    </row>
    <row r="30" spans="1:24" s="100" customFormat="1" ht="17.100000000000001" customHeight="1">
      <c r="A30" s="103" t="s">
        <v>172</v>
      </c>
      <c r="B30" s="64">
        <v>1</v>
      </c>
      <c r="C30" s="128">
        <v>542</v>
      </c>
      <c r="D30" s="176">
        <v>34</v>
      </c>
      <c r="E30" s="64">
        <v>1</v>
      </c>
      <c r="F30" s="128">
        <v>624</v>
      </c>
      <c r="G30" s="128">
        <v>69</v>
      </c>
      <c r="H30" s="64">
        <v>1</v>
      </c>
      <c r="I30" s="166">
        <v>679</v>
      </c>
      <c r="J30" s="166">
        <v>23</v>
      </c>
      <c r="K30" s="128">
        <v>1</v>
      </c>
      <c r="L30" s="128">
        <v>695</v>
      </c>
      <c r="M30" s="128">
        <v>66</v>
      </c>
      <c r="N30" s="128">
        <v>1</v>
      </c>
      <c r="O30" s="128">
        <v>593</v>
      </c>
      <c r="P30" s="166">
        <v>66</v>
      </c>
      <c r="Q30" s="128">
        <v>1</v>
      </c>
      <c r="R30" s="128">
        <v>599</v>
      </c>
      <c r="S30" s="128">
        <v>65</v>
      </c>
      <c r="T30" s="128">
        <v>1</v>
      </c>
      <c r="U30" s="128">
        <v>851</v>
      </c>
      <c r="V30" s="294">
        <v>76</v>
      </c>
      <c r="W30" s="191"/>
    </row>
    <row r="31" spans="1:24" s="100" customFormat="1" ht="27.75" customHeight="1">
      <c r="A31" s="32" t="s">
        <v>61</v>
      </c>
      <c r="B31" s="64">
        <v>1</v>
      </c>
      <c r="C31" s="128">
        <v>490</v>
      </c>
      <c r="D31" s="176">
        <v>66</v>
      </c>
      <c r="E31" s="176">
        <v>1</v>
      </c>
      <c r="F31" s="176">
        <v>490</v>
      </c>
      <c r="G31" s="176">
        <v>60</v>
      </c>
      <c r="H31" s="176">
        <v>1</v>
      </c>
      <c r="I31" s="166">
        <v>429</v>
      </c>
      <c r="J31" s="166">
        <v>40</v>
      </c>
      <c r="K31" s="128">
        <v>1</v>
      </c>
      <c r="L31" s="128">
        <v>516</v>
      </c>
      <c r="M31" s="128">
        <v>87</v>
      </c>
      <c r="N31" s="128">
        <v>1</v>
      </c>
      <c r="O31" s="128">
        <v>697</v>
      </c>
      <c r="P31" s="166">
        <v>54</v>
      </c>
      <c r="Q31" s="128">
        <v>1</v>
      </c>
      <c r="R31" s="128">
        <v>441</v>
      </c>
      <c r="S31" s="128">
        <v>42</v>
      </c>
      <c r="T31" s="128">
        <v>1</v>
      </c>
      <c r="U31" s="128">
        <v>387</v>
      </c>
      <c r="V31" s="294">
        <v>55</v>
      </c>
      <c r="W31" s="191"/>
    </row>
    <row r="32" spans="1:24" s="169" customFormat="1" ht="15.75" customHeight="1">
      <c r="A32" s="66" t="s">
        <v>173</v>
      </c>
      <c r="B32" s="64" t="s">
        <v>3</v>
      </c>
      <c r="C32" s="64" t="s">
        <v>3</v>
      </c>
      <c r="D32" s="64" t="s">
        <v>3</v>
      </c>
      <c r="E32" s="64" t="s">
        <v>3</v>
      </c>
      <c r="F32" s="64" t="s">
        <v>3</v>
      </c>
      <c r="G32" s="64" t="s">
        <v>3</v>
      </c>
      <c r="H32" s="64" t="s">
        <v>3</v>
      </c>
      <c r="I32" s="64" t="s">
        <v>3</v>
      </c>
      <c r="J32" s="64" t="s">
        <v>3</v>
      </c>
      <c r="K32" s="64" t="s">
        <v>3</v>
      </c>
      <c r="L32" s="64" t="s">
        <v>3</v>
      </c>
      <c r="M32" s="64" t="s">
        <v>3</v>
      </c>
      <c r="N32" s="128">
        <v>1</v>
      </c>
      <c r="O32" s="128">
        <v>308</v>
      </c>
      <c r="P32" s="166">
        <v>53</v>
      </c>
      <c r="Q32" s="128">
        <v>1</v>
      </c>
      <c r="R32" s="128">
        <v>371</v>
      </c>
      <c r="S32" s="128">
        <v>29</v>
      </c>
      <c r="T32" s="128">
        <v>1</v>
      </c>
      <c r="U32" s="70">
        <v>340</v>
      </c>
      <c r="V32" s="294">
        <v>78</v>
      </c>
      <c r="W32" s="191"/>
    </row>
    <row r="33" spans="1:24" s="100" customFormat="1" ht="17.100000000000001" customHeight="1">
      <c r="A33" s="32" t="s">
        <v>62</v>
      </c>
      <c r="B33" s="64">
        <v>1</v>
      </c>
      <c r="C33" s="128">
        <v>1624</v>
      </c>
      <c r="D33" s="176">
        <v>46</v>
      </c>
      <c r="E33" s="64">
        <v>1</v>
      </c>
      <c r="F33" s="128">
        <v>2140</v>
      </c>
      <c r="G33" s="128">
        <v>71</v>
      </c>
      <c r="H33" s="64">
        <v>1</v>
      </c>
      <c r="I33" s="166">
        <v>2178</v>
      </c>
      <c r="J33" s="166">
        <v>71</v>
      </c>
      <c r="K33" s="128">
        <v>1</v>
      </c>
      <c r="L33" s="128">
        <v>2217</v>
      </c>
      <c r="M33" s="128">
        <v>81</v>
      </c>
      <c r="N33" s="128">
        <v>1</v>
      </c>
      <c r="O33" s="128">
        <v>1898</v>
      </c>
      <c r="P33" s="166">
        <v>79</v>
      </c>
      <c r="Q33" s="128">
        <v>1</v>
      </c>
      <c r="R33" s="128">
        <v>1826</v>
      </c>
      <c r="S33" s="128">
        <v>73</v>
      </c>
      <c r="T33" s="128">
        <v>1</v>
      </c>
      <c r="U33" s="70">
        <v>1408</v>
      </c>
      <c r="V33" s="294">
        <v>90</v>
      </c>
      <c r="W33" s="193"/>
    </row>
    <row r="34" spans="1:24" s="100" customFormat="1" ht="17.100000000000001" customHeight="1">
      <c r="A34" s="32"/>
      <c r="B34" s="64"/>
      <c r="C34" s="128"/>
      <c r="D34" s="176"/>
      <c r="E34" s="64"/>
      <c r="F34" s="128"/>
      <c r="G34" s="128"/>
      <c r="H34" s="64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294"/>
      <c r="W34" s="188"/>
      <c r="X34" s="189"/>
    </row>
    <row r="35" spans="1:24" s="100" customFormat="1" ht="17.100000000000001" customHeight="1">
      <c r="A35" s="273" t="s">
        <v>238</v>
      </c>
      <c r="B35" s="64">
        <v>1</v>
      </c>
      <c r="C35" s="128">
        <v>498</v>
      </c>
      <c r="D35" s="176">
        <v>24</v>
      </c>
      <c r="E35" s="64">
        <v>1</v>
      </c>
      <c r="F35" s="128">
        <v>497</v>
      </c>
      <c r="G35" s="128">
        <v>24</v>
      </c>
      <c r="H35" s="64">
        <v>1</v>
      </c>
      <c r="I35" s="166">
        <v>461</v>
      </c>
      <c r="J35" s="166">
        <v>23</v>
      </c>
      <c r="K35" s="128">
        <v>1</v>
      </c>
      <c r="L35" s="128">
        <v>496</v>
      </c>
      <c r="M35" s="128">
        <v>24</v>
      </c>
      <c r="N35" s="128">
        <v>1</v>
      </c>
      <c r="O35" s="128">
        <v>455</v>
      </c>
      <c r="P35" s="166">
        <v>23</v>
      </c>
      <c r="Q35" s="128" t="s">
        <v>3</v>
      </c>
      <c r="R35" s="128" t="s">
        <v>3</v>
      </c>
      <c r="S35" s="128" t="s">
        <v>3</v>
      </c>
      <c r="T35" s="128" t="s">
        <v>3</v>
      </c>
      <c r="U35" s="128" t="s">
        <v>3</v>
      </c>
      <c r="V35" s="70" t="s">
        <v>3</v>
      </c>
      <c r="W35" s="188"/>
      <c r="X35" s="189"/>
    </row>
    <row r="36" spans="1:24" s="100" customFormat="1" ht="17.100000000000001" customHeight="1">
      <c r="A36" s="66" t="s">
        <v>239</v>
      </c>
      <c r="B36" s="64">
        <v>1</v>
      </c>
      <c r="C36" s="128">
        <v>498</v>
      </c>
      <c r="D36" s="176">
        <v>24</v>
      </c>
      <c r="E36" s="64">
        <v>1</v>
      </c>
      <c r="F36" s="128">
        <v>497</v>
      </c>
      <c r="G36" s="128">
        <v>24</v>
      </c>
      <c r="H36" s="64">
        <v>1</v>
      </c>
      <c r="I36" s="166">
        <v>461</v>
      </c>
      <c r="J36" s="166">
        <v>23</v>
      </c>
      <c r="K36" s="128">
        <v>1</v>
      </c>
      <c r="L36" s="128">
        <v>496</v>
      </c>
      <c r="M36" s="128">
        <v>24</v>
      </c>
      <c r="N36" s="128">
        <v>1</v>
      </c>
      <c r="O36" s="128">
        <v>455</v>
      </c>
      <c r="P36" s="166">
        <v>23</v>
      </c>
      <c r="Q36" s="128" t="s">
        <v>3</v>
      </c>
      <c r="R36" s="128" t="s">
        <v>3</v>
      </c>
      <c r="S36" s="128" t="s">
        <v>3</v>
      </c>
      <c r="T36" s="128" t="s">
        <v>3</v>
      </c>
      <c r="U36" s="128" t="s">
        <v>3</v>
      </c>
      <c r="V36" s="70" t="s">
        <v>3</v>
      </c>
      <c r="W36" s="188"/>
      <c r="X36" s="189"/>
    </row>
    <row r="38" spans="1:24">
      <c r="A38" s="12" t="s">
        <v>125</v>
      </c>
      <c r="B38" s="115"/>
      <c r="C38" s="115"/>
      <c r="D38" s="115"/>
      <c r="E38" s="115"/>
      <c r="F38" s="115"/>
      <c r="G38" s="115"/>
      <c r="H38" s="173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</row>
    <row r="39" spans="1:24">
      <c r="A39" s="12" t="s">
        <v>126</v>
      </c>
      <c r="B39" s="115"/>
      <c r="C39" s="115"/>
      <c r="D39" s="115"/>
      <c r="E39" s="115"/>
      <c r="F39" s="115"/>
      <c r="G39" s="115"/>
      <c r="H39" s="173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</row>
    <row r="40" spans="1:24">
      <c r="A40" s="115" t="s">
        <v>175</v>
      </c>
      <c r="B40" s="115"/>
      <c r="C40" s="115"/>
      <c r="D40" s="115"/>
      <c r="E40" s="115"/>
      <c r="F40" s="115"/>
      <c r="G40" s="115"/>
      <c r="H40" s="173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</row>
    <row r="41" spans="1:24" ht="71.25" customHeight="1">
      <c r="A41" s="324" t="s">
        <v>240</v>
      </c>
      <c r="B41" s="324"/>
      <c r="C41" s="324"/>
      <c r="D41" s="324"/>
      <c r="E41" s="324"/>
      <c r="F41" s="324"/>
      <c r="G41" s="324"/>
      <c r="H41" s="324"/>
      <c r="I41" s="324"/>
      <c r="J41" s="324"/>
      <c r="K41" s="324"/>
      <c r="L41" s="324"/>
      <c r="M41" s="324"/>
      <c r="N41" s="324"/>
      <c r="O41" s="324"/>
      <c r="P41" s="324"/>
      <c r="Q41" s="197"/>
      <c r="R41" s="197"/>
      <c r="S41" s="197"/>
    </row>
    <row r="42" spans="1:24">
      <c r="A42" s="12" t="s">
        <v>174</v>
      </c>
      <c r="B42" s="115"/>
      <c r="C42" s="115"/>
      <c r="D42" s="115"/>
      <c r="E42" s="115"/>
      <c r="F42" s="115"/>
      <c r="G42" s="115"/>
      <c r="H42" s="173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</row>
    <row r="43" spans="1:24" ht="60.75" customHeight="1">
      <c r="A43" s="322" t="s">
        <v>287</v>
      </c>
      <c r="B43" s="322"/>
      <c r="C43" s="322"/>
      <c r="D43" s="322"/>
      <c r="E43" s="322"/>
      <c r="F43" s="322"/>
      <c r="G43" s="322"/>
      <c r="H43" s="322"/>
      <c r="I43" s="322"/>
      <c r="J43" s="322"/>
      <c r="K43" s="322"/>
      <c r="L43" s="322"/>
      <c r="M43" s="322"/>
      <c r="N43" s="322"/>
      <c r="O43" s="322"/>
      <c r="P43" s="322"/>
      <c r="Q43" s="281"/>
      <c r="R43" s="281"/>
      <c r="S43" s="281"/>
    </row>
    <row r="44" spans="1:24">
      <c r="A44" s="179" t="s">
        <v>176</v>
      </c>
      <c r="B44" s="115"/>
      <c r="C44" s="115"/>
      <c r="D44" s="115"/>
      <c r="E44" s="115"/>
      <c r="F44" s="115"/>
      <c r="G44" s="115"/>
      <c r="H44" s="173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</row>
  </sheetData>
  <customSheetViews>
    <customSheetView guid="{DB2564B4-48F7-4606-B880-9F5287CE0C36}">
      <pane ySplit="4" topLeftCell="A5" activePane="bottomLeft" state="frozen"/>
      <selection pane="bottomLeft" activeCell="T5" sqref="T5:U36"/>
      <pageMargins left="0.31496062992126" right="0.31496062992126" top="0.74803149606299202" bottom="0.74803149606299202" header="0.31496062992126" footer="0.31496062992126"/>
      <pageSetup paperSize="9" orientation="landscape" r:id="rId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764A504B-FA66-4EB5-9B32-8F4C6B9C44C9}" showPageBreaks="1">
      <pane ySplit="4" topLeftCell="A5" activePane="bottomLeft" state="frozen"/>
      <selection pane="bottomLeft" activeCell="T1" sqref="T1:V65536"/>
      <pageMargins left="0.31496062992126" right="0.31496062992126" top="0.74803149606299202" bottom="0.74803149606299202" header="0.31496062992126" footer="0.31496062992126"/>
      <pageSetup paperSize="9" orientation="landscape" r:id="rId2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2A23566-198C-4917-B558-26CE3EB2F1D6}" scale="130" showPageBreaks="1">
      <pane ySplit="4" topLeftCell="A5" activePane="bottomLeft" state="frozen"/>
      <selection pane="bottomLeft" activeCell="D12" sqref="D12"/>
      <pageMargins left="0.11811023622047245" right="0.11811023622047245" top="0.74803149606299213" bottom="0.74803149606299213" header="0.31496062992125984" footer="0.31496062992125984"/>
      <pageSetup paperSize="9" scale="80" orientation="landscape" r:id="rId3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BC294C-3C7A-4A28-963E-7F632AAD6016}" scale="110">
      <selection activeCell="A3" sqref="A3:A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555030-B639-445A-B305-835534289AE6}" showPageBreaks="1">
      <pane ySplit="4" topLeftCell="A5" activePane="bottomLeft" state="frozen"/>
      <selection pane="bottomLeft" activeCell="C12" sqref="C12"/>
      <pageMargins left="0.11811023622047245" right="0.11811023622047245" top="0.74803149606299213" bottom="0.74803149606299213" header="0.31496062992125984" footer="0.31496062992125984"/>
      <pageSetup paperSize="9" scale="85" orientation="landscape" r:id="rId5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F74987D-6181-42D1-AE99-A8659DEA9D55}" showPageBreaks="1" showRuler="0">
      <selection activeCell="H14" sqref="H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&amp;L&amp;"Arial,Regular"&amp;12Образовање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A5ACF5B-08F9-4015-80EE-14D4FB713380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C4EBF9-B3A6-4F89-877D-2C8B3642BB7B}" showPageBreaks="1">
      <pane ySplit="4" topLeftCell="A5" activePane="bottomLeft" state="frozen"/>
      <selection pane="bottomLeft" activeCell="C12" sqref="C12"/>
      <pageMargins left="0.11811023622047245" right="0.11811023622047245" top="0.74803149606299213" bottom="0.74803149606299213" header="0.31496062992125984" footer="0.31496062992125984"/>
      <pageSetup paperSize="9" scale="85" orientation="landscape" r:id="rId8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6BC8EEE9-ED24-4EF2-AD7A-BBDA46FF0E7A}" scale="110" showPageBreaks="1">
      <selection activeCell="A29" sqref="A29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E5258E9-EC30-4FC5-8235-03360C2CCE64}">
      <pane ySplit="4" topLeftCell="A5" activePane="bottomLeft" state="frozen"/>
      <selection pane="bottomLeft" activeCell="T1" sqref="T1:V65536"/>
      <pageMargins left="0.31496062992126" right="0.31496062992126" top="0.74803149606299202" bottom="0.74803149606299202" header="0.31496062992126" footer="0.31496062992126"/>
      <pageSetup paperSize="9" orientation="landscape" r:id="rId10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9E288C68-A855-497F-B9E8-35946C714420}" showPageBreaks="1">
      <pane ySplit="4" topLeftCell="A5" activePane="bottomLeft" state="frozen"/>
      <selection pane="bottomLeft" activeCell="T1" sqref="T1:V65536"/>
      <pageMargins left="0.31496062992126" right="0.31496062992126" top="0.74803149606299202" bottom="0.74803149606299202" header="0.31496062992126" footer="0.31496062992126"/>
      <pageSetup paperSize="9" orientation="landscape" r:id="rId1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</customSheetViews>
  <mergeCells count="10">
    <mergeCell ref="T3:V3"/>
    <mergeCell ref="A43:P43"/>
    <mergeCell ref="N3:P3"/>
    <mergeCell ref="H3:J3"/>
    <mergeCell ref="B3:D3"/>
    <mergeCell ref="E3:G3"/>
    <mergeCell ref="A3:A4"/>
    <mergeCell ref="K3:M3"/>
    <mergeCell ref="A41:P41"/>
    <mergeCell ref="Q3:S3"/>
  </mergeCells>
  <phoneticPr fontId="24" type="noConversion"/>
  <hyperlinks>
    <hyperlink ref="V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75" orientation="landscape" r:id="rId12"/>
  <headerFooter>
    <oddHeader>&amp;L&amp;"Arial,Regular"&amp;12Образовање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6"/>
  <dimension ref="A1:L38"/>
  <sheetViews>
    <sheetView zoomScale="130" zoomScaleNormal="100" workbookViewId="0">
      <pane ySplit="4" topLeftCell="A5" activePane="bottomLeft" state="frozen"/>
      <selection pane="bottomLeft" activeCell="L21" sqref="L21"/>
    </sheetView>
  </sheetViews>
  <sheetFormatPr defaultRowHeight="12"/>
  <cols>
    <col min="1" max="1" width="9.140625" style="2" customWidth="1"/>
    <col min="2" max="2" width="19" style="2" customWidth="1"/>
    <col min="3" max="3" width="10.85546875" style="2" customWidth="1"/>
    <col min="4" max="6" width="9.85546875" style="2" customWidth="1"/>
    <col min="7" max="7" width="9.85546875" style="4" customWidth="1"/>
    <col min="8" max="9" width="9.28515625" style="2" customWidth="1"/>
    <col min="10" max="10" width="11" style="2" customWidth="1"/>
    <col min="11" max="11" width="13" style="2" customWidth="1"/>
    <col min="12" max="12" width="9.140625" style="4" customWidth="1"/>
    <col min="13" max="13" width="10.7109375" style="2" customWidth="1"/>
    <col min="14" max="16384" width="9.140625" style="2"/>
  </cols>
  <sheetData>
    <row r="1" spans="1:12" s="3" customFormat="1" ht="15.75" customHeight="1">
      <c r="A1" s="84" t="s">
        <v>237</v>
      </c>
      <c r="B1" s="2"/>
      <c r="C1" s="2"/>
      <c r="D1" s="2"/>
      <c r="E1" s="2"/>
      <c r="F1" s="2"/>
      <c r="G1" s="2"/>
      <c r="H1" s="2"/>
      <c r="I1" s="2"/>
    </row>
    <row r="2" spans="1:12" ht="15" customHeight="1" thickBot="1">
      <c r="B2" s="7"/>
      <c r="G2" s="2"/>
      <c r="J2" s="5" t="s">
        <v>1</v>
      </c>
      <c r="L2" s="2"/>
    </row>
    <row r="3" spans="1:12" ht="15" customHeight="1" thickTop="1">
      <c r="A3" s="327"/>
      <c r="B3" s="328"/>
      <c r="C3" s="302" t="s">
        <v>6</v>
      </c>
      <c r="D3" s="305" t="s">
        <v>68</v>
      </c>
      <c r="E3" s="305"/>
      <c r="F3" s="305"/>
      <c r="G3" s="305"/>
      <c r="H3" s="305"/>
      <c r="I3" s="305"/>
      <c r="J3" s="306" t="s">
        <v>75</v>
      </c>
    </row>
    <row r="4" spans="1:12" ht="15.75" customHeight="1">
      <c r="A4" s="329"/>
      <c r="B4" s="330"/>
      <c r="C4" s="325"/>
      <c r="D4" s="37" t="s">
        <v>69</v>
      </c>
      <c r="E4" s="37" t="s">
        <v>70</v>
      </c>
      <c r="F4" s="37" t="s">
        <v>71</v>
      </c>
      <c r="G4" s="37" t="s">
        <v>72</v>
      </c>
      <c r="H4" s="37" t="s">
        <v>73</v>
      </c>
      <c r="I4" s="37" t="s">
        <v>74</v>
      </c>
      <c r="J4" s="326"/>
    </row>
    <row r="5" spans="1:12" ht="18" customHeight="1">
      <c r="A5" s="71" t="s">
        <v>29</v>
      </c>
      <c r="B5" s="51" t="s">
        <v>6</v>
      </c>
      <c r="C5" s="9">
        <v>41246</v>
      </c>
      <c r="D5" s="9">
        <v>12676</v>
      </c>
      <c r="E5" s="9">
        <v>9018</v>
      </c>
      <c r="F5" s="9">
        <v>9028</v>
      </c>
      <c r="G5" s="9">
        <v>4916</v>
      </c>
      <c r="H5" s="9">
        <v>339</v>
      </c>
      <c r="I5" s="9">
        <v>48</v>
      </c>
      <c r="J5" s="9">
        <v>5221</v>
      </c>
      <c r="K5" s="10"/>
      <c r="L5" s="2"/>
    </row>
    <row r="6" spans="1:12" ht="18" customHeight="1">
      <c r="A6" s="71"/>
      <c r="B6" s="32" t="s">
        <v>76</v>
      </c>
      <c r="C6" s="9">
        <v>34647</v>
      </c>
      <c r="D6" s="9">
        <v>11665</v>
      </c>
      <c r="E6" s="9">
        <v>7837</v>
      </c>
      <c r="F6" s="9">
        <v>6775</v>
      </c>
      <c r="G6" s="9">
        <v>3713</v>
      </c>
      <c r="H6" s="9">
        <v>339</v>
      </c>
      <c r="I6" s="9">
        <v>48</v>
      </c>
      <c r="J6" s="9">
        <v>4270</v>
      </c>
      <c r="K6" s="10"/>
      <c r="L6" s="2"/>
    </row>
    <row r="7" spans="1:12" ht="18" customHeight="1">
      <c r="A7" s="71"/>
      <c r="B7" s="36" t="s">
        <v>77</v>
      </c>
      <c r="C7" s="10">
        <v>12142</v>
      </c>
      <c r="D7" s="10">
        <v>86</v>
      </c>
      <c r="E7" s="10">
        <v>991</v>
      </c>
      <c r="F7" s="10">
        <v>3629</v>
      </c>
      <c r="G7" s="10">
        <v>3174</v>
      </c>
      <c r="H7" s="10">
        <v>300</v>
      </c>
      <c r="I7" s="10">
        <v>48</v>
      </c>
      <c r="J7" s="10">
        <v>3914</v>
      </c>
      <c r="K7" s="10"/>
      <c r="L7" s="2"/>
    </row>
    <row r="8" spans="1:12" ht="18" customHeight="1">
      <c r="A8" s="71"/>
      <c r="B8" s="36" t="s">
        <v>78</v>
      </c>
      <c r="C8" s="10">
        <v>22505</v>
      </c>
      <c r="D8" s="10">
        <v>11579</v>
      </c>
      <c r="E8" s="10">
        <v>6846</v>
      </c>
      <c r="F8" s="10">
        <v>3146</v>
      </c>
      <c r="G8" s="10">
        <v>539</v>
      </c>
      <c r="H8" s="10">
        <v>39</v>
      </c>
      <c r="I8" s="10" t="s">
        <v>3</v>
      </c>
      <c r="J8" s="10">
        <v>356</v>
      </c>
      <c r="K8" s="10"/>
      <c r="L8" s="2"/>
    </row>
    <row r="9" spans="1:12" ht="16.899999999999999" customHeight="1">
      <c r="A9" s="71"/>
      <c r="B9" s="36"/>
      <c r="C9" s="10"/>
      <c r="D9" s="10"/>
      <c r="E9" s="10"/>
      <c r="F9" s="10"/>
      <c r="G9" s="10"/>
      <c r="H9" s="10"/>
      <c r="I9" s="10"/>
      <c r="J9" s="10"/>
      <c r="K9" s="10"/>
      <c r="L9" s="2"/>
    </row>
    <row r="10" spans="1:12" ht="18" customHeight="1">
      <c r="A10" s="71" t="s">
        <v>132</v>
      </c>
      <c r="B10" s="51" t="s">
        <v>6</v>
      </c>
      <c r="C10" s="9">
        <v>43928</v>
      </c>
      <c r="D10" s="9">
        <v>11969</v>
      </c>
      <c r="E10" s="9">
        <v>10687</v>
      </c>
      <c r="F10" s="9">
        <v>8112</v>
      </c>
      <c r="G10" s="9">
        <v>5522</v>
      </c>
      <c r="H10" s="9">
        <v>374</v>
      </c>
      <c r="I10" s="9">
        <v>149</v>
      </c>
      <c r="J10" s="9">
        <v>7115</v>
      </c>
      <c r="K10" s="10"/>
      <c r="L10" s="2"/>
    </row>
    <row r="11" spans="1:12" ht="18" customHeight="1">
      <c r="A11" s="71"/>
      <c r="B11" s="32" t="s">
        <v>76</v>
      </c>
      <c r="C11" s="9">
        <v>38327</v>
      </c>
      <c r="D11" s="9">
        <v>11194</v>
      </c>
      <c r="E11" s="9">
        <v>9530</v>
      </c>
      <c r="F11" s="9">
        <v>7033</v>
      </c>
      <c r="G11" s="9">
        <v>4603</v>
      </c>
      <c r="H11" s="9">
        <v>374</v>
      </c>
      <c r="I11" s="9">
        <v>149</v>
      </c>
      <c r="J11" s="9">
        <v>5444</v>
      </c>
      <c r="K11" s="10"/>
      <c r="L11" s="2"/>
    </row>
    <row r="12" spans="1:12" ht="18" customHeight="1">
      <c r="A12" s="71"/>
      <c r="B12" s="36" t="s">
        <v>77</v>
      </c>
      <c r="C12" s="2">
        <v>9091</v>
      </c>
      <c r="D12" s="10">
        <v>14</v>
      </c>
      <c r="E12" s="10">
        <v>237</v>
      </c>
      <c r="F12" s="10">
        <v>812</v>
      </c>
      <c r="G12" s="10">
        <v>2914</v>
      </c>
      <c r="H12" s="10">
        <v>342</v>
      </c>
      <c r="I12" s="10">
        <v>119</v>
      </c>
      <c r="J12" s="10">
        <v>4653</v>
      </c>
      <c r="K12" s="10"/>
      <c r="L12" s="2"/>
    </row>
    <row r="13" spans="1:12" ht="18" customHeight="1">
      <c r="A13" s="71"/>
      <c r="B13" s="36" t="s">
        <v>78</v>
      </c>
      <c r="C13" s="10">
        <v>29236</v>
      </c>
      <c r="D13" s="10">
        <v>11180</v>
      </c>
      <c r="E13" s="10">
        <v>9293</v>
      </c>
      <c r="F13" s="10">
        <v>6221</v>
      </c>
      <c r="G13" s="10">
        <v>1689</v>
      </c>
      <c r="H13" s="10">
        <v>32</v>
      </c>
      <c r="I13" s="10">
        <v>30</v>
      </c>
      <c r="J13" s="10">
        <v>791</v>
      </c>
      <c r="K13" s="10"/>
      <c r="L13" s="2"/>
    </row>
    <row r="14" spans="1:12" ht="18" customHeight="1">
      <c r="A14" s="71"/>
      <c r="B14" s="36"/>
      <c r="C14" s="10"/>
      <c r="D14" s="10"/>
      <c r="E14" s="10"/>
      <c r="F14" s="10"/>
      <c r="G14" s="10"/>
      <c r="H14" s="10"/>
      <c r="I14" s="10"/>
      <c r="J14" s="10"/>
    </row>
    <row r="15" spans="1:12" ht="18" customHeight="1">
      <c r="A15" s="71" t="s">
        <v>138</v>
      </c>
      <c r="B15" s="51" t="s">
        <v>6</v>
      </c>
      <c r="C15" s="9">
        <v>45966</v>
      </c>
      <c r="D15" s="9">
        <v>12382</v>
      </c>
      <c r="E15" s="9">
        <v>10367</v>
      </c>
      <c r="F15" s="9">
        <v>9501</v>
      </c>
      <c r="G15" s="9">
        <v>5596</v>
      </c>
      <c r="H15" s="9">
        <v>393</v>
      </c>
      <c r="I15" s="9">
        <v>174</v>
      </c>
      <c r="J15" s="9">
        <v>7553</v>
      </c>
    </row>
    <row r="16" spans="1:12" ht="18" customHeight="1">
      <c r="A16" s="71"/>
      <c r="B16" s="32" t="s">
        <v>76</v>
      </c>
      <c r="C16" s="9">
        <v>40861</v>
      </c>
      <c r="D16" s="9">
        <v>11569</v>
      </c>
      <c r="E16" s="9">
        <v>9454</v>
      </c>
      <c r="F16" s="9">
        <v>8403</v>
      </c>
      <c r="G16" s="9">
        <v>4575</v>
      </c>
      <c r="H16" s="9">
        <v>393</v>
      </c>
      <c r="I16" s="9">
        <v>174</v>
      </c>
      <c r="J16" s="9">
        <v>6293</v>
      </c>
    </row>
    <row r="17" spans="1:10" ht="18" customHeight="1">
      <c r="A17" s="71"/>
      <c r="B17" s="36" t="s">
        <v>77</v>
      </c>
      <c r="C17" s="2">
        <v>6202</v>
      </c>
      <c r="D17" s="10">
        <v>4</v>
      </c>
      <c r="E17" s="10">
        <v>124</v>
      </c>
      <c r="F17" s="10">
        <v>294</v>
      </c>
      <c r="G17" s="10">
        <v>821</v>
      </c>
      <c r="H17" s="10">
        <v>393</v>
      </c>
      <c r="I17" s="10">
        <v>174</v>
      </c>
      <c r="J17" s="10">
        <v>4392</v>
      </c>
    </row>
    <row r="18" spans="1:10" ht="18" customHeight="1">
      <c r="A18" s="71"/>
      <c r="B18" s="36" t="s">
        <v>78</v>
      </c>
      <c r="C18" s="10">
        <v>34659</v>
      </c>
      <c r="D18" s="10">
        <v>11565</v>
      </c>
      <c r="E18" s="10">
        <v>9330</v>
      </c>
      <c r="F18" s="10">
        <v>8109</v>
      </c>
      <c r="G18" s="10">
        <v>3754</v>
      </c>
      <c r="H18" s="10" t="s">
        <v>3</v>
      </c>
      <c r="I18" s="10" t="s">
        <v>3</v>
      </c>
      <c r="J18" s="10">
        <v>1901</v>
      </c>
    </row>
    <row r="19" spans="1:10">
      <c r="A19" s="71"/>
      <c r="B19" s="36"/>
      <c r="C19" s="10"/>
      <c r="D19" s="10"/>
      <c r="E19" s="10"/>
      <c r="F19" s="10"/>
      <c r="G19" s="10"/>
      <c r="H19" s="10"/>
      <c r="I19" s="10"/>
      <c r="J19" s="10"/>
    </row>
    <row r="20" spans="1:10" ht="18" customHeight="1">
      <c r="A20" s="274" t="s">
        <v>153</v>
      </c>
      <c r="B20" s="51" t="s">
        <v>6</v>
      </c>
      <c r="C20" s="2">
        <v>46547</v>
      </c>
      <c r="D20" s="2">
        <v>11390</v>
      </c>
      <c r="E20" s="2">
        <v>10854</v>
      </c>
      <c r="F20" s="2">
        <v>9123</v>
      </c>
      <c r="G20" s="2">
        <v>6745</v>
      </c>
      <c r="H20" s="2">
        <v>285</v>
      </c>
      <c r="I20" s="2">
        <v>184</v>
      </c>
      <c r="J20" s="2">
        <v>7966</v>
      </c>
    </row>
    <row r="21" spans="1:10" ht="18" customHeight="1">
      <c r="A21" s="71"/>
      <c r="B21" s="32" t="s">
        <v>76</v>
      </c>
      <c r="C21" s="9">
        <v>40404</v>
      </c>
      <c r="D21" s="2">
        <v>9994</v>
      </c>
      <c r="E21" s="2">
        <v>9886</v>
      </c>
      <c r="F21" s="2">
        <v>7917</v>
      </c>
      <c r="G21" s="4">
        <v>5502</v>
      </c>
      <c r="H21" s="2">
        <v>285</v>
      </c>
      <c r="I21" s="2">
        <v>184</v>
      </c>
      <c r="J21" s="2">
        <v>6636</v>
      </c>
    </row>
    <row r="22" spans="1:10" ht="18" customHeight="1">
      <c r="A22" s="71"/>
      <c r="B22" s="36" t="s">
        <v>77</v>
      </c>
      <c r="C22" s="2">
        <v>4392</v>
      </c>
      <c r="D22" s="8" t="s">
        <v>3</v>
      </c>
      <c r="E22" s="2">
        <v>29</v>
      </c>
      <c r="F22" s="2">
        <v>102</v>
      </c>
      <c r="G22" s="4">
        <v>626</v>
      </c>
      <c r="H22" s="2">
        <v>186</v>
      </c>
      <c r="I22" s="2">
        <v>184</v>
      </c>
      <c r="J22" s="2">
        <v>3265</v>
      </c>
    </row>
    <row r="23" spans="1:10" ht="18" customHeight="1">
      <c r="A23" s="71"/>
      <c r="B23" s="36" t="s">
        <v>78</v>
      </c>
      <c r="C23" s="10">
        <v>36012</v>
      </c>
      <c r="D23" s="2">
        <v>9994</v>
      </c>
      <c r="E23" s="2">
        <v>9857</v>
      </c>
      <c r="F23" s="2">
        <v>7815</v>
      </c>
      <c r="G23" s="4">
        <v>4876</v>
      </c>
      <c r="H23" s="2">
        <v>99</v>
      </c>
      <c r="I23" s="8" t="s">
        <v>3</v>
      </c>
      <c r="J23" s="2">
        <v>3371</v>
      </c>
    </row>
    <row r="24" spans="1:10">
      <c r="A24" s="71"/>
      <c r="B24" s="51"/>
      <c r="G24" s="2"/>
    </row>
    <row r="25" spans="1:10" ht="16.5" customHeight="1">
      <c r="A25" s="274" t="s">
        <v>163</v>
      </c>
      <c r="B25" s="32" t="s">
        <v>6</v>
      </c>
      <c r="C25" s="71">
        <v>44720</v>
      </c>
      <c r="D25" s="71">
        <v>10478</v>
      </c>
      <c r="E25" s="71">
        <v>10177</v>
      </c>
      <c r="F25" s="71">
        <v>9029</v>
      </c>
      <c r="G25" s="83">
        <v>6080</v>
      </c>
      <c r="H25" s="71">
        <v>391</v>
      </c>
      <c r="I25" s="71">
        <v>213</v>
      </c>
      <c r="J25" s="71">
        <v>8352</v>
      </c>
    </row>
    <row r="26" spans="1:10" ht="16.5" customHeight="1">
      <c r="A26" s="71"/>
      <c r="B26" s="36" t="s">
        <v>76</v>
      </c>
      <c r="C26" s="71">
        <v>38960</v>
      </c>
      <c r="D26" s="71">
        <v>9475</v>
      </c>
      <c r="E26" s="71">
        <v>8949</v>
      </c>
      <c r="F26" s="83">
        <v>7922</v>
      </c>
      <c r="G26" s="71">
        <v>5023</v>
      </c>
      <c r="H26" s="71">
        <v>391</v>
      </c>
      <c r="I26" s="71">
        <v>213</v>
      </c>
      <c r="J26" s="71">
        <v>6987</v>
      </c>
    </row>
    <row r="27" spans="1:10" ht="16.5" customHeight="1">
      <c r="A27" s="71"/>
      <c r="B27" s="36" t="s">
        <v>77</v>
      </c>
      <c r="C27" s="71">
        <v>2923</v>
      </c>
      <c r="D27" s="70" t="s">
        <v>3</v>
      </c>
      <c r="E27" s="71">
        <v>27</v>
      </c>
      <c r="F27" s="71">
        <v>14</v>
      </c>
      <c r="G27" s="83">
        <v>226</v>
      </c>
      <c r="H27" s="71">
        <v>152</v>
      </c>
      <c r="I27" s="71">
        <v>152</v>
      </c>
      <c r="J27" s="71">
        <v>2352</v>
      </c>
    </row>
    <row r="28" spans="1:10" ht="16.5" customHeight="1">
      <c r="A28" s="71"/>
      <c r="B28" s="51" t="s">
        <v>78</v>
      </c>
      <c r="C28" s="71">
        <v>36037</v>
      </c>
      <c r="D28" s="71">
        <v>9475</v>
      </c>
      <c r="E28" s="71">
        <v>8922</v>
      </c>
      <c r="F28" s="71">
        <v>7908</v>
      </c>
      <c r="G28" s="83">
        <v>4797</v>
      </c>
      <c r="H28" s="71">
        <v>239</v>
      </c>
      <c r="I28" s="71">
        <v>61</v>
      </c>
      <c r="J28" s="71">
        <v>4635</v>
      </c>
    </row>
    <row r="29" spans="1:10">
      <c r="A29" s="71"/>
      <c r="B29" s="180"/>
      <c r="G29" s="2"/>
    </row>
    <row r="30" spans="1:10" ht="16.5" customHeight="1">
      <c r="A30" s="274" t="s">
        <v>177</v>
      </c>
      <c r="B30" s="32" t="s">
        <v>6</v>
      </c>
      <c r="C30" s="71">
        <v>41988</v>
      </c>
      <c r="D30" s="4">
        <v>10529</v>
      </c>
      <c r="E30" s="2">
        <v>9029</v>
      </c>
      <c r="F30" s="2">
        <v>8284</v>
      </c>
      <c r="G30" s="2">
        <v>5574</v>
      </c>
      <c r="H30" s="2">
        <v>364</v>
      </c>
      <c r="I30" s="4">
        <v>279</v>
      </c>
      <c r="J30" s="2">
        <v>7929</v>
      </c>
    </row>
    <row r="31" spans="1:10" ht="16.5" customHeight="1">
      <c r="B31" s="36" t="s">
        <v>76</v>
      </c>
      <c r="C31" s="71">
        <v>37342</v>
      </c>
      <c r="D31" s="2">
        <v>9699</v>
      </c>
      <c r="E31" s="71">
        <v>8124</v>
      </c>
      <c r="F31" s="83">
        <v>7201</v>
      </c>
      <c r="G31" s="71">
        <v>4828</v>
      </c>
      <c r="H31" s="71">
        <v>364</v>
      </c>
      <c r="I31" s="71">
        <v>279</v>
      </c>
      <c r="J31" s="71">
        <v>6847</v>
      </c>
    </row>
    <row r="32" spans="1:10" ht="16.5" customHeight="1">
      <c r="B32" s="36" t="s">
        <v>77</v>
      </c>
      <c r="C32" s="71">
        <v>1899</v>
      </c>
      <c r="D32" s="70" t="s">
        <v>3</v>
      </c>
      <c r="E32" s="2">
        <v>10</v>
      </c>
      <c r="F32" s="2">
        <v>16</v>
      </c>
      <c r="G32" s="4">
        <v>107</v>
      </c>
      <c r="H32" s="2">
        <v>64</v>
      </c>
      <c r="I32" s="2">
        <v>130</v>
      </c>
      <c r="J32" s="2">
        <v>1572</v>
      </c>
    </row>
    <row r="33" spans="1:10" ht="16.5" customHeight="1">
      <c r="B33" s="51" t="s">
        <v>78</v>
      </c>
      <c r="C33" s="71">
        <v>35443</v>
      </c>
      <c r="D33" s="2">
        <v>9699</v>
      </c>
      <c r="E33" s="2">
        <v>8114</v>
      </c>
      <c r="F33" s="2">
        <v>7185</v>
      </c>
      <c r="G33" s="4">
        <v>4721</v>
      </c>
      <c r="H33" s="2">
        <v>300</v>
      </c>
      <c r="I33" s="2">
        <v>149</v>
      </c>
      <c r="J33" s="2">
        <v>5275</v>
      </c>
    </row>
    <row r="34" spans="1:10">
      <c r="B34" s="51"/>
    </row>
    <row r="35" spans="1:10" ht="15" customHeight="1">
      <c r="A35" s="274" t="s">
        <v>257</v>
      </c>
      <c r="B35" s="32" t="s">
        <v>6</v>
      </c>
      <c r="C35" s="70">
        <v>39735</v>
      </c>
      <c r="D35" s="70">
        <v>9962</v>
      </c>
      <c r="E35" s="70">
        <v>9022</v>
      </c>
      <c r="F35" s="70">
        <v>7239</v>
      </c>
      <c r="G35" s="70">
        <v>5325</v>
      </c>
      <c r="H35" s="70">
        <v>292</v>
      </c>
      <c r="I35" s="70">
        <v>182</v>
      </c>
      <c r="J35" s="70">
        <v>7713</v>
      </c>
    </row>
    <row r="36" spans="1:10" ht="15" customHeight="1">
      <c r="B36" s="36" t="s">
        <v>76</v>
      </c>
      <c r="C36" s="70">
        <f>SUM(C37:C38)</f>
        <v>35210</v>
      </c>
      <c r="D36" s="70">
        <f t="shared" ref="D36:J36" si="0">SUM(D37:D38)</f>
        <v>9248</v>
      </c>
      <c r="E36" s="70">
        <f t="shared" si="0"/>
        <v>8224</v>
      </c>
      <c r="F36" s="70">
        <f t="shared" si="0"/>
        <v>6374</v>
      </c>
      <c r="G36" s="70">
        <f t="shared" si="0"/>
        <v>4283</v>
      </c>
      <c r="H36" s="70">
        <f t="shared" si="0"/>
        <v>292</v>
      </c>
      <c r="I36" s="70">
        <f t="shared" si="0"/>
        <v>182</v>
      </c>
      <c r="J36" s="70">
        <f t="shared" si="0"/>
        <v>6607</v>
      </c>
    </row>
    <row r="37" spans="1:10" ht="15" customHeight="1">
      <c r="B37" s="36" t="s">
        <v>77</v>
      </c>
      <c r="C37" s="70">
        <v>1137</v>
      </c>
      <c r="D37" s="70" t="s">
        <v>3</v>
      </c>
      <c r="E37" s="70">
        <v>12</v>
      </c>
      <c r="F37" s="70">
        <v>7</v>
      </c>
      <c r="G37" s="70">
        <v>21</v>
      </c>
      <c r="H37" s="70">
        <v>8</v>
      </c>
      <c r="I37" s="70">
        <v>58</v>
      </c>
      <c r="J37" s="70">
        <v>1031</v>
      </c>
    </row>
    <row r="38" spans="1:10" ht="15" customHeight="1">
      <c r="B38" s="51" t="s">
        <v>78</v>
      </c>
      <c r="C38" s="70">
        <v>34073</v>
      </c>
      <c r="D38" s="70">
        <v>9248</v>
      </c>
      <c r="E38" s="70">
        <v>8212</v>
      </c>
      <c r="F38" s="70">
        <v>6367</v>
      </c>
      <c r="G38" s="70">
        <v>4262</v>
      </c>
      <c r="H38" s="70">
        <v>284</v>
      </c>
      <c r="I38" s="70">
        <v>124</v>
      </c>
      <c r="J38" s="70">
        <v>5576</v>
      </c>
    </row>
  </sheetData>
  <customSheetViews>
    <customSheetView guid="{DB2564B4-48F7-4606-B880-9F5287CE0C36}" scale="130">
      <pane ySplit="4" topLeftCell="A23" activePane="bottomLeft" state="frozen"/>
      <selection pane="bottomLeft" activeCell="C35" sqref="C35:J3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764A504B-FA66-4EB5-9B32-8F4C6B9C44C9}" scale="130" showPageBreaks="1">
      <pane ySplit="4" topLeftCell="A11" activePane="bottomLeft" state="frozen"/>
      <selection pane="bottomLeft" activeCell="C17" sqref="C1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2A23566-198C-4917-B558-26CE3EB2F1D6}" scale="130" showPageBreaks="1">
      <pane ySplit="4" topLeftCell="A5" activePane="bottomLeft" state="frozen"/>
      <selection pane="bottomLeft" activeCell="J2" sqref="J2"/>
      <rowBreaks count="1" manualBreakCount="1">
        <brk id="29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BC294C-3C7A-4A28-963E-7F632AAD6016}" scale="110">
      <pane ySplit="4" topLeftCell="A14" activePane="bottomLeft" state="frozen"/>
      <selection pane="bottomLeft" activeCell="C30" sqref="C3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555030-B639-445A-B305-835534289AE6}" scale="130" showPageBreaks="1">
      <pane ySplit="4" topLeftCell="A5" activePane="bottomLeft" state="frozen"/>
      <selection pane="bottomLeft" activeCell="C17" sqref="C17"/>
      <rowBreaks count="1" manualBreakCount="1">
        <brk id="29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F74987D-6181-42D1-AE99-A8659DEA9D55}" showPageBreaks="1" showRuler="0">
      <selection activeCell="J18" sqref="J1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&amp;L&amp;"Arial,Regular"&amp;12Образовање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A5ACF5B-08F9-4015-80EE-14D4FB713380}" scale="130">
      <pane ySplit="4" topLeftCell="A5" activePane="bottomLeft" state="frozen"/>
      <selection pane="bottomLeft"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C4EBF9-B3A6-4F89-877D-2C8B3642BB7B}" showPageBreaks="1">
      <pane ySplit="4" topLeftCell="A5" activePane="bottomLeft" state="frozen"/>
      <selection pane="bottomLeft" activeCell="C17" sqref="C17"/>
      <rowBreaks count="3" manualBreakCount="3">
        <brk id="28" max="16383" man="1"/>
        <brk id="29" max="16383" man="1"/>
        <brk id="64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6BC8EEE9-ED24-4EF2-AD7A-BBDA46FF0E7A}" scale="110" showPageBreaks="1">
      <pane ySplit="4" topLeftCell="A5" activePane="bottomLeft" state="frozen"/>
      <selection pane="bottomLeft" activeCell="B25" sqref="B25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E5258E9-EC30-4FC5-8235-03360C2CCE64}" scale="130">
      <pane ySplit="4" topLeftCell="A11" activePane="bottomLeft" state="frozen"/>
      <selection pane="bottomLeft" activeCell="C17" sqref="C17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9E288C68-A855-497F-B9E8-35946C714420}" scale="130">
      <pane ySplit="4" topLeftCell="A11" activePane="bottomLeft" state="frozen"/>
      <selection pane="bottomLeft" activeCell="C17" sqref="C17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</customSheetViews>
  <mergeCells count="4">
    <mergeCell ref="D3:I3"/>
    <mergeCell ref="C3:C4"/>
    <mergeCell ref="J3:J4"/>
    <mergeCell ref="A3:B4"/>
  </mergeCells>
  <phoneticPr fontId="24" type="noConversion"/>
  <hyperlinks>
    <hyperlink ref="J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2"/>
  <headerFooter>
    <oddHeader>&amp;L&amp;"Arial,Regular"&amp;12Образовање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7"/>
  <dimension ref="A1:S58"/>
  <sheetViews>
    <sheetView zoomScaleNormal="100" workbookViewId="0">
      <pane ySplit="5" topLeftCell="A6" activePane="bottomLeft" state="frozen"/>
      <selection pane="bottomLeft" activeCell="J15" sqref="J15"/>
    </sheetView>
  </sheetViews>
  <sheetFormatPr defaultRowHeight="12"/>
  <cols>
    <col min="1" max="1" width="21.85546875" style="71" customWidth="1"/>
    <col min="2" max="6" width="7.42578125" style="71" customWidth="1"/>
    <col min="7" max="7" width="7.42578125" style="83" customWidth="1"/>
    <col min="8" max="11" width="7.42578125" style="71" customWidth="1"/>
    <col min="12" max="12" width="7.42578125" style="83" customWidth="1"/>
    <col min="13" max="17" width="7.42578125" style="71" customWidth="1"/>
    <col min="18" max="18" width="9.140625" style="83"/>
    <col min="19" max="16384" width="9.140625" style="71"/>
  </cols>
  <sheetData>
    <row r="1" spans="1:19" s="151" customFormat="1">
      <c r="A1" s="132" t="s">
        <v>261</v>
      </c>
      <c r="B1" s="129"/>
      <c r="C1" s="129"/>
      <c r="D1" s="129"/>
      <c r="E1" s="129"/>
      <c r="F1" s="129"/>
      <c r="G1" s="129"/>
      <c r="H1" s="129"/>
      <c r="I1" s="129"/>
      <c r="J1" s="129"/>
      <c r="K1" s="133"/>
      <c r="L1" s="133"/>
      <c r="M1" s="133"/>
      <c r="N1" s="133"/>
      <c r="O1" s="133"/>
      <c r="P1" s="133"/>
      <c r="Q1" s="133"/>
      <c r="R1" s="301"/>
    </row>
    <row r="2" spans="1:19" ht="15" customHeight="1" thickBot="1">
      <c r="A2" s="134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5" t="s">
        <v>1</v>
      </c>
    </row>
    <row r="3" spans="1:19" ht="18.75" customHeight="1" thickTop="1">
      <c r="A3" s="338" t="s">
        <v>161</v>
      </c>
      <c r="B3" s="331" t="s">
        <v>6</v>
      </c>
      <c r="C3" s="332"/>
      <c r="D3" s="341" t="s">
        <v>68</v>
      </c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31" t="s">
        <v>75</v>
      </c>
      <c r="Q3" s="332"/>
    </row>
    <row r="4" spans="1:19" ht="18.75" customHeight="1">
      <c r="A4" s="339"/>
      <c r="B4" s="333"/>
      <c r="C4" s="334"/>
      <c r="D4" s="335" t="s">
        <v>69</v>
      </c>
      <c r="E4" s="336"/>
      <c r="F4" s="335" t="s">
        <v>70</v>
      </c>
      <c r="G4" s="336"/>
      <c r="H4" s="335" t="s">
        <v>71</v>
      </c>
      <c r="I4" s="336"/>
      <c r="J4" s="335" t="s">
        <v>72</v>
      </c>
      <c r="K4" s="336"/>
      <c r="L4" s="335" t="s">
        <v>73</v>
      </c>
      <c r="M4" s="336"/>
      <c r="N4" s="335" t="s">
        <v>74</v>
      </c>
      <c r="O4" s="337"/>
      <c r="P4" s="333"/>
      <c r="Q4" s="334"/>
    </row>
    <row r="5" spans="1:19" ht="18.75" customHeight="1">
      <c r="A5" s="340"/>
      <c r="B5" s="135" t="s">
        <v>47</v>
      </c>
      <c r="C5" s="135" t="s">
        <v>32</v>
      </c>
      <c r="D5" s="135" t="s">
        <v>47</v>
      </c>
      <c r="E5" s="135" t="s">
        <v>32</v>
      </c>
      <c r="F5" s="135" t="s">
        <v>47</v>
      </c>
      <c r="G5" s="135" t="s">
        <v>32</v>
      </c>
      <c r="H5" s="135" t="s">
        <v>47</v>
      </c>
      <c r="I5" s="135" t="s">
        <v>32</v>
      </c>
      <c r="J5" s="135" t="s">
        <v>47</v>
      </c>
      <c r="K5" s="135" t="s">
        <v>32</v>
      </c>
      <c r="L5" s="135" t="s">
        <v>47</v>
      </c>
      <c r="M5" s="135" t="s">
        <v>32</v>
      </c>
      <c r="N5" s="135" t="s">
        <v>47</v>
      </c>
      <c r="O5" s="135" t="s">
        <v>32</v>
      </c>
      <c r="P5" s="135" t="s">
        <v>47</v>
      </c>
      <c r="Q5" s="136" t="s">
        <v>32</v>
      </c>
    </row>
    <row r="6" spans="1:19" ht="18.75" customHeight="1">
      <c r="A6" s="137" t="s">
        <v>0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</row>
    <row r="7" spans="1:19" ht="15" customHeight="1">
      <c r="A7" s="138" t="s">
        <v>6</v>
      </c>
      <c r="B7" s="295">
        <f>SUM(B11,B8)</f>
        <v>39735</v>
      </c>
      <c r="C7" s="295">
        <f t="shared" ref="C7:Q7" si="0">SUM(C11,C8)</f>
        <v>22202</v>
      </c>
      <c r="D7" s="295">
        <f t="shared" si="0"/>
        <v>9962</v>
      </c>
      <c r="E7" s="295">
        <f t="shared" si="0"/>
        <v>5157</v>
      </c>
      <c r="F7" s="295">
        <f t="shared" si="0"/>
        <v>9022</v>
      </c>
      <c r="G7" s="295">
        <f t="shared" si="0"/>
        <v>5168</v>
      </c>
      <c r="H7" s="295">
        <f t="shared" si="0"/>
        <v>7239</v>
      </c>
      <c r="I7" s="295">
        <f t="shared" si="0"/>
        <v>4145</v>
      </c>
      <c r="J7" s="295">
        <f t="shared" si="0"/>
        <v>5325</v>
      </c>
      <c r="K7" s="295">
        <f t="shared" si="0"/>
        <v>3092</v>
      </c>
      <c r="L7" s="295">
        <f t="shared" si="0"/>
        <v>292</v>
      </c>
      <c r="M7" s="295">
        <f t="shared" si="0"/>
        <v>207</v>
      </c>
      <c r="N7" s="295">
        <f t="shared" si="0"/>
        <v>182</v>
      </c>
      <c r="O7" s="295">
        <f t="shared" si="0"/>
        <v>115</v>
      </c>
      <c r="P7" s="295">
        <f t="shared" si="0"/>
        <v>7713</v>
      </c>
      <c r="Q7" s="299">
        <f t="shared" si="0"/>
        <v>4318</v>
      </c>
      <c r="R7" s="203"/>
      <c r="S7" s="153"/>
    </row>
    <row r="8" spans="1:19" ht="15" customHeight="1">
      <c r="A8" s="138" t="s">
        <v>77</v>
      </c>
      <c r="B8" s="296">
        <v>1641</v>
      </c>
      <c r="C8" s="296">
        <v>996</v>
      </c>
      <c r="D8" s="297" t="s">
        <v>3</v>
      </c>
      <c r="E8" s="296" t="s">
        <v>3</v>
      </c>
      <c r="F8" s="296">
        <v>16</v>
      </c>
      <c r="G8" s="296">
        <v>10</v>
      </c>
      <c r="H8" s="296">
        <v>23</v>
      </c>
      <c r="I8" s="296">
        <v>12</v>
      </c>
      <c r="J8" s="296">
        <v>25</v>
      </c>
      <c r="K8" s="296">
        <v>18</v>
      </c>
      <c r="L8" s="296">
        <v>8</v>
      </c>
      <c r="M8" s="296">
        <v>3</v>
      </c>
      <c r="N8" s="296">
        <v>58</v>
      </c>
      <c r="O8" s="297">
        <v>36</v>
      </c>
      <c r="P8" s="296">
        <v>1511</v>
      </c>
      <c r="Q8" s="300">
        <v>917</v>
      </c>
      <c r="R8" s="203"/>
      <c r="S8" s="153"/>
    </row>
    <row r="9" spans="1:19" ht="15" customHeight="1">
      <c r="A9" s="139" t="s">
        <v>67</v>
      </c>
      <c r="B9" s="296">
        <v>1137</v>
      </c>
      <c r="C9" s="296">
        <v>687</v>
      </c>
      <c r="D9" s="297" t="s">
        <v>3</v>
      </c>
      <c r="E9" s="296" t="s">
        <v>3</v>
      </c>
      <c r="F9" s="296">
        <v>12</v>
      </c>
      <c r="G9" s="296">
        <v>7</v>
      </c>
      <c r="H9" s="296">
        <v>7</v>
      </c>
      <c r="I9" s="296">
        <v>4</v>
      </c>
      <c r="J9" s="296">
        <v>21</v>
      </c>
      <c r="K9" s="296">
        <v>17</v>
      </c>
      <c r="L9" s="296">
        <v>8</v>
      </c>
      <c r="M9" s="296">
        <v>3</v>
      </c>
      <c r="N9" s="296">
        <v>58</v>
      </c>
      <c r="O9" s="297">
        <v>36</v>
      </c>
      <c r="P9" s="296">
        <v>1031</v>
      </c>
      <c r="Q9" s="300">
        <v>620</v>
      </c>
      <c r="R9" s="203"/>
      <c r="S9" s="153"/>
    </row>
    <row r="10" spans="1:19" ht="15" customHeight="1">
      <c r="A10" s="139" t="s">
        <v>79</v>
      </c>
      <c r="B10" s="296">
        <v>504</v>
      </c>
      <c r="C10" s="296">
        <v>309</v>
      </c>
      <c r="D10" s="297" t="s">
        <v>3</v>
      </c>
      <c r="E10" s="296" t="s">
        <v>3</v>
      </c>
      <c r="F10" s="296">
        <v>4</v>
      </c>
      <c r="G10" s="296">
        <v>3</v>
      </c>
      <c r="H10" s="296">
        <v>16</v>
      </c>
      <c r="I10" s="296">
        <v>8</v>
      </c>
      <c r="J10" s="296">
        <v>4</v>
      </c>
      <c r="K10" s="296">
        <v>1</v>
      </c>
      <c r="L10" s="296" t="s">
        <v>3</v>
      </c>
      <c r="M10" s="296" t="s">
        <v>3</v>
      </c>
      <c r="N10" s="296" t="s">
        <v>3</v>
      </c>
      <c r="O10" s="297" t="s">
        <v>3</v>
      </c>
      <c r="P10" s="296">
        <v>480</v>
      </c>
      <c r="Q10" s="300">
        <v>297</v>
      </c>
      <c r="R10" s="203"/>
      <c r="S10" s="153"/>
    </row>
    <row r="11" spans="1:19" ht="15" customHeight="1">
      <c r="A11" s="138" t="s">
        <v>78</v>
      </c>
      <c r="B11" s="296">
        <v>38094</v>
      </c>
      <c r="C11" s="296">
        <v>21206</v>
      </c>
      <c r="D11" s="296">
        <v>9962</v>
      </c>
      <c r="E11" s="296">
        <v>5157</v>
      </c>
      <c r="F11" s="296">
        <v>9006</v>
      </c>
      <c r="G11" s="296">
        <v>5158</v>
      </c>
      <c r="H11" s="296">
        <v>7216</v>
      </c>
      <c r="I11" s="296">
        <v>4133</v>
      </c>
      <c r="J11" s="296">
        <v>5300</v>
      </c>
      <c r="K11" s="296">
        <v>3074</v>
      </c>
      <c r="L11" s="296">
        <v>284</v>
      </c>
      <c r="M11" s="297">
        <v>204</v>
      </c>
      <c r="N11" s="297">
        <v>124</v>
      </c>
      <c r="O11" s="297">
        <v>79</v>
      </c>
      <c r="P11" s="296">
        <v>6202</v>
      </c>
      <c r="Q11" s="300">
        <v>3401</v>
      </c>
      <c r="R11" s="203"/>
      <c r="S11" s="153"/>
    </row>
    <row r="12" spans="1:19" ht="15" customHeight="1">
      <c r="A12" s="139" t="s">
        <v>67</v>
      </c>
      <c r="B12" s="296">
        <v>34073</v>
      </c>
      <c r="C12" s="296">
        <v>19084</v>
      </c>
      <c r="D12" s="296">
        <v>9248</v>
      </c>
      <c r="E12" s="296">
        <v>4784</v>
      </c>
      <c r="F12" s="296">
        <v>8212</v>
      </c>
      <c r="G12" s="296">
        <v>4727</v>
      </c>
      <c r="H12" s="296">
        <v>6367</v>
      </c>
      <c r="I12" s="296">
        <v>3669</v>
      </c>
      <c r="J12" s="296">
        <v>4262</v>
      </c>
      <c r="K12" s="296">
        <v>2490</v>
      </c>
      <c r="L12" s="296">
        <v>284</v>
      </c>
      <c r="M12" s="297">
        <v>204</v>
      </c>
      <c r="N12" s="297">
        <v>124</v>
      </c>
      <c r="O12" s="297">
        <v>79</v>
      </c>
      <c r="P12" s="296">
        <v>5576</v>
      </c>
      <c r="Q12" s="300">
        <v>3131</v>
      </c>
      <c r="R12" s="203"/>
      <c r="S12" s="153"/>
    </row>
    <row r="13" spans="1:19" ht="15" customHeight="1">
      <c r="A13" s="139" t="s">
        <v>79</v>
      </c>
      <c r="B13" s="296">
        <v>4021</v>
      </c>
      <c r="C13" s="296">
        <v>2122</v>
      </c>
      <c r="D13" s="296">
        <v>714</v>
      </c>
      <c r="E13" s="296">
        <v>373</v>
      </c>
      <c r="F13" s="296">
        <v>794</v>
      </c>
      <c r="G13" s="296">
        <v>431</v>
      </c>
      <c r="H13" s="296">
        <v>849</v>
      </c>
      <c r="I13" s="296">
        <v>464</v>
      </c>
      <c r="J13" s="296">
        <v>1038</v>
      </c>
      <c r="K13" s="296">
        <v>584</v>
      </c>
      <c r="L13" s="296" t="s">
        <v>3</v>
      </c>
      <c r="M13" s="297" t="s">
        <v>3</v>
      </c>
      <c r="N13" s="297" t="s">
        <v>3</v>
      </c>
      <c r="O13" s="297" t="s">
        <v>3</v>
      </c>
      <c r="P13" s="296">
        <v>626</v>
      </c>
      <c r="Q13" s="300">
        <v>270</v>
      </c>
      <c r="R13" s="203"/>
      <c r="S13" s="153"/>
    </row>
    <row r="14" spans="1:19" ht="18" customHeight="1">
      <c r="A14" s="140" t="s">
        <v>80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</row>
    <row r="15" spans="1:19" ht="15" customHeight="1">
      <c r="A15" s="138" t="s">
        <v>6</v>
      </c>
      <c r="B15" s="295">
        <f>SUM(B19,B16)</f>
        <v>5948</v>
      </c>
      <c r="C15" s="295">
        <f t="shared" ref="C15:I15" si="1">SUM(C19,C16)</f>
        <v>3381</v>
      </c>
      <c r="D15" s="295">
        <f t="shared" si="1"/>
        <v>5484</v>
      </c>
      <c r="E15" s="295">
        <f t="shared" si="1"/>
        <v>3074</v>
      </c>
      <c r="F15" s="295">
        <f t="shared" si="1"/>
        <v>461</v>
      </c>
      <c r="G15" s="295">
        <f t="shared" si="1"/>
        <v>305</v>
      </c>
      <c r="H15" s="295">
        <f t="shared" si="1"/>
        <v>3</v>
      </c>
      <c r="I15" s="295">
        <f t="shared" si="1"/>
        <v>2</v>
      </c>
      <c r="J15" s="295" t="s">
        <v>3</v>
      </c>
      <c r="K15" s="295" t="s">
        <v>3</v>
      </c>
      <c r="L15" s="295" t="s">
        <v>3</v>
      </c>
      <c r="M15" s="295" t="s">
        <v>3</v>
      </c>
      <c r="N15" s="295" t="s">
        <v>3</v>
      </c>
      <c r="O15" s="295" t="s">
        <v>3</v>
      </c>
      <c r="P15" s="295" t="s">
        <v>3</v>
      </c>
      <c r="Q15" s="300" t="s">
        <v>3</v>
      </c>
    </row>
    <row r="16" spans="1:19" ht="15" customHeight="1">
      <c r="A16" s="138" t="s">
        <v>77</v>
      </c>
      <c r="B16" s="296" t="s">
        <v>3</v>
      </c>
      <c r="C16" s="296" t="s">
        <v>3</v>
      </c>
      <c r="D16" s="297" t="s">
        <v>3</v>
      </c>
      <c r="E16" s="296" t="s">
        <v>3</v>
      </c>
      <c r="F16" s="296" t="s">
        <v>3</v>
      </c>
      <c r="G16" s="296" t="s">
        <v>3</v>
      </c>
      <c r="H16" s="296" t="s">
        <v>3</v>
      </c>
      <c r="I16" s="296" t="s">
        <v>3</v>
      </c>
      <c r="J16" s="296" t="s">
        <v>3</v>
      </c>
      <c r="K16" s="296" t="s">
        <v>3</v>
      </c>
      <c r="L16" s="296" t="s">
        <v>3</v>
      </c>
      <c r="M16" s="296" t="s">
        <v>3</v>
      </c>
      <c r="N16" s="296" t="s">
        <v>3</v>
      </c>
      <c r="O16" s="297" t="s">
        <v>3</v>
      </c>
      <c r="P16" s="296" t="s">
        <v>3</v>
      </c>
      <c r="Q16" s="300" t="s">
        <v>3</v>
      </c>
    </row>
    <row r="17" spans="1:17" ht="15" customHeight="1">
      <c r="A17" s="139" t="s">
        <v>67</v>
      </c>
      <c r="B17" s="296" t="s">
        <v>3</v>
      </c>
      <c r="C17" s="296" t="s">
        <v>3</v>
      </c>
      <c r="D17" s="297" t="s">
        <v>3</v>
      </c>
      <c r="E17" s="296" t="s">
        <v>3</v>
      </c>
      <c r="F17" s="296" t="s">
        <v>3</v>
      </c>
      <c r="G17" s="296" t="s">
        <v>3</v>
      </c>
      <c r="H17" s="296" t="s">
        <v>3</v>
      </c>
      <c r="I17" s="296" t="s">
        <v>3</v>
      </c>
      <c r="J17" s="296" t="s">
        <v>3</v>
      </c>
      <c r="K17" s="296" t="s">
        <v>3</v>
      </c>
      <c r="L17" s="296" t="s">
        <v>3</v>
      </c>
      <c r="M17" s="296" t="s">
        <v>3</v>
      </c>
      <c r="N17" s="296" t="s">
        <v>3</v>
      </c>
      <c r="O17" s="297" t="s">
        <v>3</v>
      </c>
      <c r="P17" s="296" t="s">
        <v>3</v>
      </c>
      <c r="Q17" s="300" t="s">
        <v>3</v>
      </c>
    </row>
    <row r="18" spans="1:17" ht="15" customHeight="1">
      <c r="A18" s="139" t="s">
        <v>79</v>
      </c>
      <c r="B18" s="296" t="s">
        <v>3</v>
      </c>
      <c r="C18" s="296" t="s">
        <v>3</v>
      </c>
      <c r="D18" s="297" t="s">
        <v>3</v>
      </c>
      <c r="E18" s="296" t="s">
        <v>3</v>
      </c>
      <c r="F18" s="296" t="s">
        <v>3</v>
      </c>
      <c r="G18" s="296" t="s">
        <v>3</v>
      </c>
      <c r="H18" s="296" t="s">
        <v>3</v>
      </c>
      <c r="I18" s="296" t="s">
        <v>3</v>
      </c>
      <c r="J18" s="296" t="s">
        <v>3</v>
      </c>
      <c r="K18" s="296" t="s">
        <v>3</v>
      </c>
      <c r="L18" s="296" t="s">
        <v>3</v>
      </c>
      <c r="M18" s="296" t="s">
        <v>3</v>
      </c>
      <c r="N18" s="296" t="s">
        <v>3</v>
      </c>
      <c r="O18" s="297" t="s">
        <v>3</v>
      </c>
      <c r="P18" s="296" t="s">
        <v>3</v>
      </c>
      <c r="Q18" s="300" t="s">
        <v>3</v>
      </c>
    </row>
    <row r="19" spans="1:17" ht="15" customHeight="1">
      <c r="A19" s="138" t="s">
        <v>78</v>
      </c>
      <c r="B19" s="296">
        <v>5948</v>
      </c>
      <c r="C19" s="296">
        <v>3381</v>
      </c>
      <c r="D19" s="296">
        <v>5484</v>
      </c>
      <c r="E19" s="296">
        <v>3074</v>
      </c>
      <c r="F19" s="296">
        <v>461</v>
      </c>
      <c r="G19" s="296">
        <v>305</v>
      </c>
      <c r="H19" s="296">
        <v>3</v>
      </c>
      <c r="I19" s="296">
        <v>2</v>
      </c>
      <c r="J19" s="296" t="s">
        <v>3</v>
      </c>
      <c r="K19" s="296" t="s">
        <v>3</v>
      </c>
      <c r="L19" s="296" t="s">
        <v>3</v>
      </c>
      <c r="M19" s="297" t="s">
        <v>3</v>
      </c>
      <c r="N19" s="297" t="s">
        <v>3</v>
      </c>
      <c r="O19" s="297" t="s">
        <v>3</v>
      </c>
      <c r="P19" s="296" t="s">
        <v>3</v>
      </c>
      <c r="Q19" s="300" t="s">
        <v>3</v>
      </c>
    </row>
    <row r="20" spans="1:17" ht="15" customHeight="1">
      <c r="A20" s="139" t="s">
        <v>67</v>
      </c>
      <c r="B20" s="296">
        <v>5750</v>
      </c>
      <c r="C20" s="296">
        <v>3257</v>
      </c>
      <c r="D20" s="296">
        <v>5303</v>
      </c>
      <c r="E20" s="296">
        <v>2960</v>
      </c>
      <c r="F20" s="296">
        <v>444</v>
      </c>
      <c r="G20" s="296">
        <v>295</v>
      </c>
      <c r="H20" s="296">
        <v>3</v>
      </c>
      <c r="I20" s="296">
        <v>2</v>
      </c>
      <c r="J20" s="296" t="s">
        <v>3</v>
      </c>
      <c r="K20" s="296" t="s">
        <v>3</v>
      </c>
      <c r="L20" s="296" t="s">
        <v>3</v>
      </c>
      <c r="M20" s="297" t="s">
        <v>3</v>
      </c>
      <c r="N20" s="297" t="s">
        <v>3</v>
      </c>
      <c r="O20" s="297" t="s">
        <v>3</v>
      </c>
      <c r="P20" s="296" t="s">
        <v>3</v>
      </c>
      <c r="Q20" s="300" t="s">
        <v>3</v>
      </c>
    </row>
    <row r="21" spans="1:17" ht="15" customHeight="1">
      <c r="A21" s="139" t="s">
        <v>79</v>
      </c>
      <c r="B21" s="296">
        <v>198</v>
      </c>
      <c r="C21" s="296">
        <v>124</v>
      </c>
      <c r="D21" s="296">
        <v>181</v>
      </c>
      <c r="E21" s="296">
        <v>114</v>
      </c>
      <c r="F21" s="296">
        <v>17</v>
      </c>
      <c r="G21" s="296">
        <v>10</v>
      </c>
      <c r="H21" s="296" t="s">
        <v>3</v>
      </c>
      <c r="I21" s="296" t="s">
        <v>3</v>
      </c>
      <c r="J21" s="296" t="s">
        <v>3</v>
      </c>
      <c r="K21" s="296" t="s">
        <v>3</v>
      </c>
      <c r="L21" s="296" t="s">
        <v>3</v>
      </c>
      <c r="M21" s="297" t="s">
        <v>3</v>
      </c>
      <c r="N21" s="297" t="s">
        <v>3</v>
      </c>
      <c r="O21" s="297" t="s">
        <v>3</v>
      </c>
      <c r="P21" s="296" t="s">
        <v>3</v>
      </c>
      <c r="Q21" s="300" t="s">
        <v>3</v>
      </c>
    </row>
    <row r="22" spans="1:17" ht="18" customHeight="1">
      <c r="A22" s="140" t="s">
        <v>81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</row>
    <row r="23" spans="1:17" ht="15" customHeight="1">
      <c r="A23" s="138" t="s">
        <v>6</v>
      </c>
      <c r="B23" s="295">
        <f>SUM(B27,B24)</f>
        <v>21964</v>
      </c>
      <c r="C23" s="295">
        <f t="shared" ref="C23:Q23" si="2">SUM(C27,C24)</f>
        <v>12675</v>
      </c>
      <c r="D23" s="295">
        <f t="shared" si="2"/>
        <v>3576</v>
      </c>
      <c r="E23" s="295">
        <f t="shared" si="2"/>
        <v>1657</v>
      </c>
      <c r="F23" s="295">
        <f t="shared" si="2"/>
        <v>7139</v>
      </c>
      <c r="G23" s="295">
        <f t="shared" si="2"/>
        <v>4153</v>
      </c>
      <c r="H23" s="295">
        <f t="shared" si="2"/>
        <v>4906</v>
      </c>
      <c r="I23" s="295">
        <f t="shared" si="2"/>
        <v>2943</v>
      </c>
      <c r="J23" s="295">
        <f t="shared" si="2"/>
        <v>3095</v>
      </c>
      <c r="K23" s="295">
        <f t="shared" si="2"/>
        <v>1913</v>
      </c>
      <c r="L23" s="295">
        <f t="shared" si="2"/>
        <v>172</v>
      </c>
      <c r="M23" s="295">
        <f t="shared" si="2"/>
        <v>131</v>
      </c>
      <c r="N23" s="295">
        <f t="shared" si="2"/>
        <v>66</v>
      </c>
      <c r="O23" s="295">
        <f t="shared" si="2"/>
        <v>43</v>
      </c>
      <c r="P23" s="295">
        <f t="shared" si="2"/>
        <v>3010</v>
      </c>
      <c r="Q23" s="300">
        <f t="shared" si="2"/>
        <v>1835</v>
      </c>
    </row>
    <row r="24" spans="1:17" ht="15" customHeight="1">
      <c r="A24" s="138" t="s">
        <v>77</v>
      </c>
      <c r="B24" s="296" t="s">
        <v>3</v>
      </c>
      <c r="C24" s="296" t="s">
        <v>3</v>
      </c>
      <c r="D24" s="297" t="s">
        <v>3</v>
      </c>
      <c r="E24" s="296" t="s">
        <v>3</v>
      </c>
      <c r="F24" s="296" t="s">
        <v>3</v>
      </c>
      <c r="G24" s="296" t="s">
        <v>3</v>
      </c>
      <c r="H24" s="296" t="s">
        <v>3</v>
      </c>
      <c r="I24" s="296" t="s">
        <v>3</v>
      </c>
      <c r="J24" s="296" t="s">
        <v>3</v>
      </c>
      <c r="K24" s="296" t="s">
        <v>3</v>
      </c>
      <c r="L24" s="296" t="s">
        <v>3</v>
      </c>
      <c r="M24" s="296" t="s">
        <v>3</v>
      </c>
      <c r="N24" s="296" t="s">
        <v>3</v>
      </c>
      <c r="O24" s="297" t="s">
        <v>3</v>
      </c>
      <c r="P24" s="296" t="s">
        <v>3</v>
      </c>
      <c r="Q24" s="300" t="s">
        <v>3</v>
      </c>
    </row>
    <row r="25" spans="1:17" ht="15" customHeight="1">
      <c r="A25" s="139" t="s">
        <v>67</v>
      </c>
      <c r="B25" s="296" t="s">
        <v>3</v>
      </c>
      <c r="C25" s="296" t="s">
        <v>3</v>
      </c>
      <c r="D25" s="297" t="s">
        <v>3</v>
      </c>
      <c r="E25" s="296" t="s">
        <v>3</v>
      </c>
      <c r="F25" s="296" t="s">
        <v>3</v>
      </c>
      <c r="G25" s="296" t="s">
        <v>3</v>
      </c>
      <c r="H25" s="296" t="s">
        <v>3</v>
      </c>
      <c r="I25" s="296" t="s">
        <v>3</v>
      </c>
      <c r="J25" s="296" t="s">
        <v>3</v>
      </c>
      <c r="K25" s="296" t="s">
        <v>3</v>
      </c>
      <c r="L25" s="296" t="s">
        <v>3</v>
      </c>
      <c r="M25" s="296" t="s">
        <v>3</v>
      </c>
      <c r="N25" s="296" t="s">
        <v>3</v>
      </c>
      <c r="O25" s="297" t="s">
        <v>3</v>
      </c>
      <c r="P25" s="296" t="s">
        <v>3</v>
      </c>
      <c r="Q25" s="300" t="s">
        <v>3</v>
      </c>
    </row>
    <row r="26" spans="1:17" ht="15" customHeight="1">
      <c r="A26" s="139" t="s">
        <v>79</v>
      </c>
      <c r="B26" s="296" t="s">
        <v>3</v>
      </c>
      <c r="C26" s="296" t="s">
        <v>3</v>
      </c>
      <c r="D26" s="297" t="s">
        <v>3</v>
      </c>
      <c r="E26" s="296" t="s">
        <v>3</v>
      </c>
      <c r="F26" s="296" t="s">
        <v>3</v>
      </c>
      <c r="G26" s="296" t="s">
        <v>3</v>
      </c>
      <c r="H26" s="296" t="s">
        <v>3</v>
      </c>
      <c r="I26" s="296" t="s">
        <v>3</v>
      </c>
      <c r="J26" s="296" t="s">
        <v>3</v>
      </c>
      <c r="K26" s="296" t="s">
        <v>3</v>
      </c>
      <c r="L26" s="296" t="s">
        <v>3</v>
      </c>
      <c r="M26" s="296" t="s">
        <v>3</v>
      </c>
      <c r="N26" s="296" t="s">
        <v>3</v>
      </c>
      <c r="O26" s="297" t="s">
        <v>3</v>
      </c>
      <c r="P26" s="296" t="s">
        <v>3</v>
      </c>
      <c r="Q26" s="300" t="s">
        <v>3</v>
      </c>
    </row>
    <row r="27" spans="1:17" ht="15" customHeight="1">
      <c r="A27" s="138" t="s">
        <v>78</v>
      </c>
      <c r="B27" s="296">
        <v>21964</v>
      </c>
      <c r="C27" s="296">
        <v>12675</v>
      </c>
      <c r="D27" s="296">
        <v>3576</v>
      </c>
      <c r="E27" s="296">
        <v>1657</v>
      </c>
      <c r="F27" s="296">
        <v>7139</v>
      </c>
      <c r="G27" s="296">
        <v>4153</v>
      </c>
      <c r="H27" s="296">
        <v>4906</v>
      </c>
      <c r="I27" s="296">
        <v>2943</v>
      </c>
      <c r="J27" s="296">
        <v>3095</v>
      </c>
      <c r="K27" s="296">
        <v>1913</v>
      </c>
      <c r="L27" s="296">
        <v>172</v>
      </c>
      <c r="M27" s="297">
        <v>131</v>
      </c>
      <c r="N27" s="297">
        <v>66</v>
      </c>
      <c r="O27" s="297">
        <v>43</v>
      </c>
      <c r="P27" s="296">
        <v>3010</v>
      </c>
      <c r="Q27" s="300">
        <v>1835</v>
      </c>
    </row>
    <row r="28" spans="1:17" ht="15" customHeight="1">
      <c r="A28" s="139" t="s">
        <v>67</v>
      </c>
      <c r="B28" s="296">
        <v>20960</v>
      </c>
      <c r="C28" s="296">
        <v>12154</v>
      </c>
      <c r="D28" s="296">
        <v>3318</v>
      </c>
      <c r="E28" s="296">
        <v>1532</v>
      </c>
      <c r="F28" s="296">
        <v>6796</v>
      </c>
      <c r="G28" s="296">
        <v>3966</v>
      </c>
      <c r="H28" s="296">
        <v>4721</v>
      </c>
      <c r="I28" s="296">
        <v>2853</v>
      </c>
      <c r="J28" s="296">
        <v>2929</v>
      </c>
      <c r="K28" s="296">
        <v>1823</v>
      </c>
      <c r="L28" s="296">
        <v>172</v>
      </c>
      <c r="M28" s="297">
        <v>131</v>
      </c>
      <c r="N28" s="297">
        <v>66</v>
      </c>
      <c r="O28" s="297">
        <v>43</v>
      </c>
      <c r="P28" s="296">
        <v>2958</v>
      </c>
      <c r="Q28" s="300">
        <v>1806</v>
      </c>
    </row>
    <row r="29" spans="1:17" ht="15" customHeight="1">
      <c r="A29" s="139" t="s">
        <v>79</v>
      </c>
      <c r="B29" s="296">
        <v>1004</v>
      </c>
      <c r="C29" s="296">
        <v>521</v>
      </c>
      <c r="D29" s="296">
        <v>258</v>
      </c>
      <c r="E29" s="296">
        <v>125</v>
      </c>
      <c r="F29" s="296">
        <v>343</v>
      </c>
      <c r="G29" s="296">
        <v>187</v>
      </c>
      <c r="H29" s="296">
        <v>185</v>
      </c>
      <c r="I29" s="296">
        <v>90</v>
      </c>
      <c r="J29" s="296">
        <v>166</v>
      </c>
      <c r="K29" s="296">
        <v>90</v>
      </c>
      <c r="L29" s="296" t="s">
        <v>3</v>
      </c>
      <c r="M29" s="297" t="s">
        <v>3</v>
      </c>
      <c r="N29" s="297" t="s">
        <v>3</v>
      </c>
      <c r="O29" s="297" t="s">
        <v>3</v>
      </c>
      <c r="P29" s="296">
        <v>52</v>
      </c>
      <c r="Q29" s="300">
        <v>29</v>
      </c>
    </row>
    <row r="30" spans="1:17" ht="18" customHeight="1">
      <c r="A30" s="140" t="s">
        <v>82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</row>
    <row r="31" spans="1:17" ht="15" customHeight="1">
      <c r="A31" s="138" t="s">
        <v>6</v>
      </c>
      <c r="B31" s="296">
        <f>SUM(B35,B32)</f>
        <v>6329</v>
      </c>
      <c r="C31" s="296">
        <f t="shared" ref="C31:Q31" si="3">SUM(C35,C32)</f>
        <v>3273</v>
      </c>
      <c r="D31" s="296">
        <f t="shared" si="3"/>
        <v>412</v>
      </c>
      <c r="E31" s="296">
        <f t="shared" si="3"/>
        <v>188</v>
      </c>
      <c r="F31" s="296">
        <f t="shared" si="3"/>
        <v>710</v>
      </c>
      <c r="G31" s="296">
        <f t="shared" si="3"/>
        <v>352</v>
      </c>
      <c r="H31" s="296">
        <f t="shared" si="3"/>
        <v>1116</v>
      </c>
      <c r="I31" s="296">
        <f t="shared" si="3"/>
        <v>553</v>
      </c>
      <c r="J31" s="296">
        <f t="shared" si="3"/>
        <v>981</v>
      </c>
      <c r="K31" s="296">
        <f t="shared" si="3"/>
        <v>502</v>
      </c>
      <c r="L31" s="296">
        <f t="shared" si="3"/>
        <v>97</v>
      </c>
      <c r="M31" s="296">
        <f t="shared" si="3"/>
        <v>61</v>
      </c>
      <c r="N31" s="296">
        <f t="shared" si="3"/>
        <v>101</v>
      </c>
      <c r="O31" s="296">
        <f t="shared" si="3"/>
        <v>62</v>
      </c>
      <c r="P31" s="296">
        <f t="shared" si="3"/>
        <v>2912</v>
      </c>
      <c r="Q31" s="300">
        <f t="shared" si="3"/>
        <v>1555</v>
      </c>
    </row>
    <row r="32" spans="1:17" ht="15" customHeight="1">
      <c r="A32" s="138" t="s">
        <v>77</v>
      </c>
      <c r="B32" s="296">
        <v>835</v>
      </c>
      <c r="C32" s="296">
        <v>509</v>
      </c>
      <c r="D32" s="297" t="s">
        <v>3</v>
      </c>
      <c r="E32" s="296" t="s">
        <v>3</v>
      </c>
      <c r="F32" s="296">
        <v>11</v>
      </c>
      <c r="G32" s="296">
        <v>8</v>
      </c>
      <c r="H32" s="296">
        <v>15</v>
      </c>
      <c r="I32" s="296">
        <v>8</v>
      </c>
      <c r="J32" s="296">
        <v>14</v>
      </c>
      <c r="K32" s="296">
        <v>10</v>
      </c>
      <c r="L32" s="296">
        <v>7</v>
      </c>
      <c r="M32" s="296">
        <v>3</v>
      </c>
      <c r="N32" s="296">
        <v>46</v>
      </c>
      <c r="O32" s="297">
        <v>28</v>
      </c>
      <c r="P32" s="296">
        <v>742</v>
      </c>
      <c r="Q32" s="300">
        <v>452</v>
      </c>
    </row>
    <row r="33" spans="1:17" ht="15" customHeight="1">
      <c r="A33" s="139" t="s">
        <v>67</v>
      </c>
      <c r="B33" s="296">
        <v>626</v>
      </c>
      <c r="C33" s="296">
        <v>380</v>
      </c>
      <c r="D33" s="297" t="s">
        <v>3</v>
      </c>
      <c r="E33" s="296" t="s">
        <v>3</v>
      </c>
      <c r="F33" s="296">
        <v>8</v>
      </c>
      <c r="G33" s="296">
        <v>6</v>
      </c>
      <c r="H33" s="296">
        <v>7</v>
      </c>
      <c r="I33" s="296">
        <v>4</v>
      </c>
      <c r="J33" s="296">
        <v>13</v>
      </c>
      <c r="K33" s="296">
        <v>10</v>
      </c>
      <c r="L33" s="296">
        <v>7</v>
      </c>
      <c r="M33" s="296">
        <v>3</v>
      </c>
      <c r="N33" s="296">
        <v>46</v>
      </c>
      <c r="O33" s="297">
        <v>28</v>
      </c>
      <c r="P33" s="296">
        <v>545</v>
      </c>
      <c r="Q33" s="300">
        <v>329</v>
      </c>
    </row>
    <row r="34" spans="1:17" ht="15" customHeight="1">
      <c r="A34" s="139" t="s">
        <v>79</v>
      </c>
      <c r="B34" s="296">
        <v>209</v>
      </c>
      <c r="C34" s="296">
        <v>129</v>
      </c>
      <c r="D34" s="297" t="s">
        <v>3</v>
      </c>
      <c r="E34" s="296" t="s">
        <v>3</v>
      </c>
      <c r="F34" s="296">
        <v>3</v>
      </c>
      <c r="G34" s="296">
        <v>2</v>
      </c>
      <c r="H34" s="296">
        <v>8</v>
      </c>
      <c r="I34" s="296">
        <v>4</v>
      </c>
      <c r="J34" s="296">
        <v>1</v>
      </c>
      <c r="K34" s="296" t="s">
        <v>3</v>
      </c>
      <c r="L34" s="296" t="s">
        <v>3</v>
      </c>
      <c r="M34" s="296" t="s">
        <v>3</v>
      </c>
      <c r="N34" s="296" t="s">
        <v>3</v>
      </c>
      <c r="O34" s="297" t="s">
        <v>3</v>
      </c>
      <c r="P34" s="296">
        <v>197</v>
      </c>
      <c r="Q34" s="300">
        <v>123</v>
      </c>
    </row>
    <row r="35" spans="1:17" ht="15" customHeight="1">
      <c r="A35" s="138" t="s">
        <v>78</v>
      </c>
      <c r="B35" s="296">
        <v>5494</v>
      </c>
      <c r="C35" s="296">
        <v>2764</v>
      </c>
      <c r="D35" s="296">
        <v>412</v>
      </c>
      <c r="E35" s="296">
        <v>188</v>
      </c>
      <c r="F35" s="296">
        <v>699</v>
      </c>
      <c r="G35" s="296">
        <v>344</v>
      </c>
      <c r="H35" s="296">
        <v>1101</v>
      </c>
      <c r="I35" s="296">
        <v>545</v>
      </c>
      <c r="J35" s="296">
        <v>967</v>
      </c>
      <c r="K35" s="296">
        <v>492</v>
      </c>
      <c r="L35" s="296">
        <v>90</v>
      </c>
      <c r="M35" s="297">
        <v>58</v>
      </c>
      <c r="N35" s="297">
        <v>55</v>
      </c>
      <c r="O35" s="297">
        <v>34</v>
      </c>
      <c r="P35" s="296">
        <v>2170</v>
      </c>
      <c r="Q35" s="300">
        <v>1103</v>
      </c>
    </row>
    <row r="36" spans="1:17" ht="15" customHeight="1">
      <c r="A36" s="139" t="s">
        <v>67</v>
      </c>
      <c r="B36" s="296">
        <v>4553</v>
      </c>
      <c r="C36" s="296">
        <v>2317</v>
      </c>
      <c r="D36" s="296">
        <v>308</v>
      </c>
      <c r="E36" s="296">
        <v>137</v>
      </c>
      <c r="F36" s="296">
        <v>532</v>
      </c>
      <c r="G36" s="296">
        <v>255</v>
      </c>
      <c r="H36" s="296">
        <v>886</v>
      </c>
      <c r="I36" s="296">
        <v>438</v>
      </c>
      <c r="J36" s="296">
        <v>705</v>
      </c>
      <c r="K36" s="296">
        <v>366</v>
      </c>
      <c r="L36" s="296">
        <v>90</v>
      </c>
      <c r="M36" s="297">
        <v>58</v>
      </c>
      <c r="N36" s="297">
        <v>55</v>
      </c>
      <c r="O36" s="297">
        <v>34</v>
      </c>
      <c r="P36" s="296">
        <v>1977</v>
      </c>
      <c r="Q36" s="300">
        <v>1029</v>
      </c>
    </row>
    <row r="37" spans="1:17" ht="15" customHeight="1">
      <c r="A37" s="139" t="s">
        <v>79</v>
      </c>
      <c r="B37" s="296">
        <v>941</v>
      </c>
      <c r="C37" s="296">
        <v>447</v>
      </c>
      <c r="D37" s="296">
        <v>104</v>
      </c>
      <c r="E37" s="296">
        <v>51</v>
      </c>
      <c r="F37" s="296">
        <v>167</v>
      </c>
      <c r="G37" s="296">
        <v>89</v>
      </c>
      <c r="H37" s="296">
        <v>215</v>
      </c>
      <c r="I37" s="296">
        <v>107</v>
      </c>
      <c r="J37" s="296">
        <v>262</v>
      </c>
      <c r="K37" s="296">
        <v>126</v>
      </c>
      <c r="L37" s="296" t="s">
        <v>3</v>
      </c>
      <c r="M37" s="297" t="s">
        <v>3</v>
      </c>
      <c r="N37" s="297" t="s">
        <v>3</v>
      </c>
      <c r="O37" s="297" t="s">
        <v>3</v>
      </c>
      <c r="P37" s="296">
        <v>193</v>
      </c>
      <c r="Q37" s="300">
        <v>74</v>
      </c>
    </row>
    <row r="38" spans="1:17" ht="18" customHeight="1">
      <c r="A38" s="140" t="s">
        <v>83</v>
      </c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</row>
    <row r="39" spans="1:17" ht="15" customHeight="1">
      <c r="A39" s="138" t="s">
        <v>6</v>
      </c>
      <c r="B39" s="296">
        <f>SUM(B43,B40)</f>
        <v>2470</v>
      </c>
      <c r="C39" s="296">
        <f t="shared" ref="C39:Q39" si="4">SUM(C43,C40)</f>
        <v>1253</v>
      </c>
      <c r="D39" s="296">
        <f t="shared" si="4"/>
        <v>207</v>
      </c>
      <c r="E39" s="296">
        <f t="shared" si="4"/>
        <v>101</v>
      </c>
      <c r="F39" s="296">
        <f t="shared" si="4"/>
        <v>314</v>
      </c>
      <c r="G39" s="296">
        <f t="shared" si="4"/>
        <v>159</v>
      </c>
      <c r="H39" s="296">
        <f t="shared" si="4"/>
        <v>471</v>
      </c>
      <c r="I39" s="296">
        <f t="shared" si="4"/>
        <v>239</v>
      </c>
      <c r="J39" s="296">
        <f t="shared" si="4"/>
        <v>444</v>
      </c>
      <c r="K39" s="296">
        <f t="shared" si="4"/>
        <v>235</v>
      </c>
      <c r="L39" s="296">
        <f t="shared" si="4"/>
        <v>13</v>
      </c>
      <c r="M39" s="296">
        <f t="shared" si="4"/>
        <v>9</v>
      </c>
      <c r="N39" s="296">
        <f t="shared" si="4"/>
        <v>10</v>
      </c>
      <c r="O39" s="296">
        <f t="shared" si="4"/>
        <v>6</v>
      </c>
      <c r="P39" s="296">
        <f t="shared" si="4"/>
        <v>1011</v>
      </c>
      <c r="Q39" s="300">
        <f t="shared" si="4"/>
        <v>504</v>
      </c>
    </row>
    <row r="40" spans="1:17" ht="15" customHeight="1">
      <c r="A40" s="138" t="s">
        <v>77</v>
      </c>
      <c r="B40" s="296">
        <v>564</v>
      </c>
      <c r="C40" s="296">
        <v>328</v>
      </c>
      <c r="D40" s="297" t="s">
        <v>3</v>
      </c>
      <c r="E40" s="296" t="s">
        <v>3</v>
      </c>
      <c r="F40" s="296">
        <v>5</v>
      </c>
      <c r="G40" s="296">
        <v>2</v>
      </c>
      <c r="H40" s="296">
        <v>5</v>
      </c>
      <c r="I40" s="296">
        <v>2</v>
      </c>
      <c r="J40" s="296">
        <v>8</v>
      </c>
      <c r="K40" s="296">
        <v>5</v>
      </c>
      <c r="L40" s="296">
        <v>1</v>
      </c>
      <c r="M40" s="296" t="s">
        <v>3</v>
      </c>
      <c r="N40" s="296">
        <v>8</v>
      </c>
      <c r="O40" s="297">
        <v>5</v>
      </c>
      <c r="P40" s="296">
        <v>537</v>
      </c>
      <c r="Q40" s="300">
        <v>314</v>
      </c>
    </row>
    <row r="41" spans="1:17" ht="15" customHeight="1">
      <c r="A41" s="139" t="s">
        <v>67</v>
      </c>
      <c r="B41" s="296">
        <v>370</v>
      </c>
      <c r="C41" s="296">
        <v>217</v>
      </c>
      <c r="D41" s="297" t="s">
        <v>3</v>
      </c>
      <c r="E41" s="296" t="s">
        <v>3</v>
      </c>
      <c r="F41" s="296">
        <v>4</v>
      </c>
      <c r="G41" s="296">
        <v>1</v>
      </c>
      <c r="H41" s="296" t="s">
        <v>3</v>
      </c>
      <c r="I41" s="296" t="s">
        <v>3</v>
      </c>
      <c r="J41" s="296">
        <v>6</v>
      </c>
      <c r="K41" s="296">
        <v>5</v>
      </c>
      <c r="L41" s="296">
        <v>1</v>
      </c>
      <c r="M41" s="296" t="s">
        <v>3</v>
      </c>
      <c r="N41" s="296">
        <v>8</v>
      </c>
      <c r="O41" s="297">
        <v>5</v>
      </c>
      <c r="P41" s="296">
        <v>351</v>
      </c>
      <c r="Q41" s="300">
        <v>206</v>
      </c>
    </row>
    <row r="42" spans="1:17" ht="15" customHeight="1">
      <c r="A42" s="139" t="s">
        <v>79</v>
      </c>
      <c r="B42" s="296">
        <v>194</v>
      </c>
      <c r="C42" s="296">
        <v>111</v>
      </c>
      <c r="D42" s="297" t="s">
        <v>3</v>
      </c>
      <c r="E42" s="296" t="s">
        <v>3</v>
      </c>
      <c r="F42" s="296">
        <v>1</v>
      </c>
      <c r="G42" s="296">
        <v>1</v>
      </c>
      <c r="H42" s="296">
        <v>5</v>
      </c>
      <c r="I42" s="296">
        <v>2</v>
      </c>
      <c r="J42" s="296">
        <v>2</v>
      </c>
      <c r="K42" s="296" t="s">
        <v>3</v>
      </c>
      <c r="L42" s="296" t="s">
        <v>3</v>
      </c>
      <c r="M42" s="296" t="s">
        <v>3</v>
      </c>
      <c r="N42" s="296" t="s">
        <v>3</v>
      </c>
      <c r="O42" s="297" t="s">
        <v>3</v>
      </c>
      <c r="P42" s="296">
        <v>186</v>
      </c>
      <c r="Q42" s="300">
        <v>108</v>
      </c>
    </row>
    <row r="43" spans="1:17" ht="15" customHeight="1">
      <c r="A43" s="138" t="s">
        <v>78</v>
      </c>
      <c r="B43" s="296">
        <v>1906</v>
      </c>
      <c r="C43" s="296">
        <v>925</v>
      </c>
      <c r="D43" s="296">
        <v>207</v>
      </c>
      <c r="E43" s="296">
        <v>101</v>
      </c>
      <c r="F43" s="296">
        <v>309</v>
      </c>
      <c r="G43" s="296">
        <v>157</v>
      </c>
      <c r="H43" s="296">
        <v>466</v>
      </c>
      <c r="I43" s="296">
        <v>237</v>
      </c>
      <c r="J43" s="296">
        <v>436</v>
      </c>
      <c r="K43" s="296">
        <v>230</v>
      </c>
      <c r="L43" s="296">
        <v>12</v>
      </c>
      <c r="M43" s="297">
        <v>9</v>
      </c>
      <c r="N43" s="297">
        <v>2</v>
      </c>
      <c r="O43" s="297">
        <v>1</v>
      </c>
      <c r="P43" s="296">
        <v>474</v>
      </c>
      <c r="Q43" s="300">
        <v>190</v>
      </c>
    </row>
    <row r="44" spans="1:17" ht="15" customHeight="1">
      <c r="A44" s="139" t="s">
        <v>67</v>
      </c>
      <c r="B44" s="296">
        <v>1203</v>
      </c>
      <c r="C44" s="296">
        <v>562</v>
      </c>
      <c r="D44" s="296">
        <v>141</v>
      </c>
      <c r="E44" s="296">
        <v>70</v>
      </c>
      <c r="F44" s="296">
        <v>193</v>
      </c>
      <c r="G44" s="296">
        <v>97</v>
      </c>
      <c r="H44" s="296">
        <v>318</v>
      </c>
      <c r="I44" s="296">
        <v>153</v>
      </c>
      <c r="J44" s="296">
        <v>221</v>
      </c>
      <c r="K44" s="296">
        <v>106</v>
      </c>
      <c r="L44" s="296">
        <v>12</v>
      </c>
      <c r="M44" s="297">
        <v>9</v>
      </c>
      <c r="N44" s="297">
        <v>2</v>
      </c>
      <c r="O44" s="297">
        <v>1</v>
      </c>
      <c r="P44" s="296">
        <v>316</v>
      </c>
      <c r="Q44" s="300">
        <v>126</v>
      </c>
    </row>
    <row r="45" spans="1:17" ht="15" customHeight="1">
      <c r="A45" s="139" t="s">
        <v>79</v>
      </c>
      <c r="B45" s="296">
        <v>703</v>
      </c>
      <c r="C45" s="296">
        <v>363</v>
      </c>
      <c r="D45" s="296">
        <v>66</v>
      </c>
      <c r="E45" s="296">
        <v>31</v>
      </c>
      <c r="F45" s="296">
        <v>116</v>
      </c>
      <c r="G45" s="296">
        <v>60</v>
      </c>
      <c r="H45" s="296">
        <v>148</v>
      </c>
      <c r="I45" s="296">
        <v>84</v>
      </c>
      <c r="J45" s="296">
        <v>215</v>
      </c>
      <c r="K45" s="296">
        <v>124</v>
      </c>
      <c r="L45" s="296" t="s">
        <v>3</v>
      </c>
      <c r="M45" s="297" t="s">
        <v>3</v>
      </c>
      <c r="N45" s="297" t="s">
        <v>3</v>
      </c>
      <c r="O45" s="297" t="s">
        <v>3</v>
      </c>
      <c r="P45" s="296">
        <v>158</v>
      </c>
      <c r="Q45" s="300">
        <v>64</v>
      </c>
    </row>
    <row r="46" spans="1:17" ht="18" customHeight="1">
      <c r="A46" s="140" t="s">
        <v>84</v>
      </c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</row>
    <row r="47" spans="1:17" ht="15" customHeight="1">
      <c r="A47" s="138" t="s">
        <v>6</v>
      </c>
      <c r="B47" s="296">
        <f>SUM(B51,B48)</f>
        <v>3024</v>
      </c>
      <c r="C47" s="296">
        <f t="shared" ref="C47:Q47" si="5">SUM(C51,C48)</f>
        <v>1620</v>
      </c>
      <c r="D47" s="296">
        <f t="shared" si="5"/>
        <v>283</v>
      </c>
      <c r="E47" s="296">
        <f t="shared" si="5"/>
        <v>137</v>
      </c>
      <c r="F47" s="296">
        <f t="shared" si="5"/>
        <v>398</v>
      </c>
      <c r="G47" s="296">
        <f t="shared" si="5"/>
        <v>199</v>
      </c>
      <c r="H47" s="296">
        <f t="shared" si="5"/>
        <v>743</v>
      </c>
      <c r="I47" s="296">
        <f t="shared" si="5"/>
        <v>408</v>
      </c>
      <c r="J47" s="296">
        <f t="shared" si="5"/>
        <v>805</v>
      </c>
      <c r="K47" s="296">
        <f t="shared" si="5"/>
        <v>442</v>
      </c>
      <c r="L47" s="296">
        <f t="shared" si="5"/>
        <v>10</v>
      </c>
      <c r="M47" s="296">
        <f t="shared" si="5"/>
        <v>6</v>
      </c>
      <c r="N47" s="296">
        <f t="shared" si="5"/>
        <v>5</v>
      </c>
      <c r="O47" s="296">
        <f t="shared" si="5"/>
        <v>4</v>
      </c>
      <c r="P47" s="296">
        <f t="shared" si="5"/>
        <v>780</v>
      </c>
      <c r="Q47" s="300">
        <f t="shared" si="5"/>
        <v>424</v>
      </c>
    </row>
    <row r="48" spans="1:17" ht="15" customHeight="1">
      <c r="A48" s="138" t="s">
        <v>77</v>
      </c>
      <c r="B48" s="296">
        <v>242</v>
      </c>
      <c r="C48" s="296">
        <v>159</v>
      </c>
      <c r="D48" s="297" t="s">
        <v>3</v>
      </c>
      <c r="E48" s="296" t="s">
        <v>3</v>
      </c>
      <c r="F48" s="296" t="s">
        <v>3</v>
      </c>
      <c r="G48" s="296" t="s">
        <v>3</v>
      </c>
      <c r="H48" s="296">
        <v>3</v>
      </c>
      <c r="I48" s="296">
        <v>2</v>
      </c>
      <c r="J48" s="296">
        <v>3</v>
      </c>
      <c r="K48" s="296">
        <v>3</v>
      </c>
      <c r="L48" s="296" t="s">
        <v>3</v>
      </c>
      <c r="M48" s="296" t="s">
        <v>3</v>
      </c>
      <c r="N48" s="296">
        <v>4</v>
      </c>
      <c r="O48" s="297">
        <v>3</v>
      </c>
      <c r="P48" s="296">
        <v>232</v>
      </c>
      <c r="Q48" s="300">
        <v>151</v>
      </c>
    </row>
    <row r="49" spans="1:17" ht="15" customHeight="1">
      <c r="A49" s="139" t="s">
        <v>67</v>
      </c>
      <c r="B49" s="296">
        <v>141</v>
      </c>
      <c r="C49" s="296">
        <v>90</v>
      </c>
      <c r="D49" s="297" t="s">
        <v>3</v>
      </c>
      <c r="E49" s="296" t="s">
        <v>3</v>
      </c>
      <c r="F49" s="296" t="s">
        <v>3</v>
      </c>
      <c r="G49" s="296" t="s">
        <v>3</v>
      </c>
      <c r="H49" s="296" t="s">
        <v>3</v>
      </c>
      <c r="I49" s="296" t="s">
        <v>3</v>
      </c>
      <c r="J49" s="296">
        <v>2</v>
      </c>
      <c r="K49" s="296">
        <v>2</v>
      </c>
      <c r="L49" s="296" t="s">
        <v>3</v>
      </c>
      <c r="M49" s="296" t="s">
        <v>3</v>
      </c>
      <c r="N49" s="296">
        <v>4</v>
      </c>
      <c r="O49" s="297">
        <v>3</v>
      </c>
      <c r="P49" s="296">
        <v>135</v>
      </c>
      <c r="Q49" s="300">
        <v>85</v>
      </c>
    </row>
    <row r="50" spans="1:17" ht="15" customHeight="1">
      <c r="A50" s="139" t="s">
        <v>79</v>
      </c>
      <c r="B50" s="296">
        <v>101</v>
      </c>
      <c r="C50" s="296">
        <v>69</v>
      </c>
      <c r="D50" s="297" t="s">
        <v>3</v>
      </c>
      <c r="E50" s="296" t="s">
        <v>3</v>
      </c>
      <c r="F50" s="296" t="s">
        <v>3</v>
      </c>
      <c r="G50" s="296" t="s">
        <v>3</v>
      </c>
      <c r="H50" s="296">
        <v>3</v>
      </c>
      <c r="I50" s="296">
        <v>2</v>
      </c>
      <c r="J50" s="296">
        <v>1</v>
      </c>
      <c r="K50" s="296">
        <v>1</v>
      </c>
      <c r="L50" s="296" t="s">
        <v>3</v>
      </c>
      <c r="M50" s="296" t="s">
        <v>3</v>
      </c>
      <c r="N50" s="296" t="s">
        <v>3</v>
      </c>
      <c r="O50" s="297" t="s">
        <v>3</v>
      </c>
      <c r="P50" s="296">
        <v>97</v>
      </c>
      <c r="Q50" s="300">
        <v>66</v>
      </c>
    </row>
    <row r="51" spans="1:17" ht="15" customHeight="1">
      <c r="A51" s="138" t="s">
        <v>78</v>
      </c>
      <c r="B51" s="296">
        <v>2782</v>
      </c>
      <c r="C51" s="296">
        <v>1461</v>
      </c>
      <c r="D51" s="296">
        <v>283</v>
      </c>
      <c r="E51" s="296">
        <v>137</v>
      </c>
      <c r="F51" s="296">
        <v>398</v>
      </c>
      <c r="G51" s="296">
        <v>199</v>
      </c>
      <c r="H51" s="296">
        <v>740</v>
      </c>
      <c r="I51" s="296">
        <v>406</v>
      </c>
      <c r="J51" s="296">
        <v>802</v>
      </c>
      <c r="K51" s="296">
        <v>439</v>
      </c>
      <c r="L51" s="296">
        <v>10</v>
      </c>
      <c r="M51" s="297">
        <v>6</v>
      </c>
      <c r="N51" s="297">
        <v>1</v>
      </c>
      <c r="O51" s="297">
        <v>1</v>
      </c>
      <c r="P51" s="296">
        <v>548</v>
      </c>
      <c r="Q51" s="300">
        <v>273</v>
      </c>
    </row>
    <row r="52" spans="1:17" ht="15" customHeight="1">
      <c r="A52" s="139" t="s">
        <v>67</v>
      </c>
      <c r="B52" s="296">
        <v>1607</v>
      </c>
      <c r="C52" s="296">
        <v>794</v>
      </c>
      <c r="D52" s="296">
        <v>178</v>
      </c>
      <c r="E52" s="296">
        <v>85</v>
      </c>
      <c r="F52" s="296">
        <v>247</v>
      </c>
      <c r="G52" s="296">
        <v>114</v>
      </c>
      <c r="H52" s="296">
        <v>439</v>
      </c>
      <c r="I52" s="296">
        <v>223</v>
      </c>
      <c r="J52" s="296">
        <v>407</v>
      </c>
      <c r="K52" s="296">
        <v>195</v>
      </c>
      <c r="L52" s="296">
        <v>10</v>
      </c>
      <c r="M52" s="297">
        <v>6</v>
      </c>
      <c r="N52" s="297">
        <v>1</v>
      </c>
      <c r="O52" s="297">
        <v>1</v>
      </c>
      <c r="P52" s="296">
        <v>325</v>
      </c>
      <c r="Q52" s="300">
        <v>170</v>
      </c>
    </row>
    <row r="53" spans="1:17" ht="15" customHeight="1">
      <c r="A53" s="139" t="s">
        <v>79</v>
      </c>
      <c r="B53" s="296">
        <v>1175</v>
      </c>
      <c r="C53" s="296">
        <v>667</v>
      </c>
      <c r="D53" s="296">
        <v>105</v>
      </c>
      <c r="E53" s="296">
        <v>52</v>
      </c>
      <c r="F53" s="296">
        <v>151</v>
      </c>
      <c r="G53" s="296">
        <v>85</v>
      </c>
      <c r="H53" s="296">
        <v>301</v>
      </c>
      <c r="I53" s="296">
        <v>183</v>
      </c>
      <c r="J53" s="296">
        <v>395</v>
      </c>
      <c r="K53" s="296">
        <v>244</v>
      </c>
      <c r="L53" s="296" t="s">
        <v>3</v>
      </c>
      <c r="M53" s="297" t="s">
        <v>3</v>
      </c>
      <c r="N53" s="297" t="s">
        <v>3</v>
      </c>
      <c r="O53" s="297" t="s">
        <v>3</v>
      </c>
      <c r="P53" s="296">
        <v>223</v>
      </c>
      <c r="Q53" s="300">
        <v>103</v>
      </c>
    </row>
    <row r="54" spans="1:17" ht="18" customHeight="1">
      <c r="A54" s="141"/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</row>
    <row r="55" spans="1:17" ht="13.5">
      <c r="A55" s="142" t="s">
        <v>162</v>
      </c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29"/>
      <c r="O55" s="129"/>
      <c r="P55" s="129"/>
      <c r="Q55" s="129"/>
    </row>
    <row r="57" spans="1:17">
      <c r="G57" s="71"/>
      <c r="L57" s="71"/>
    </row>
    <row r="58" spans="1:17">
      <c r="G58" s="71"/>
      <c r="L58" s="71"/>
    </row>
  </sheetData>
  <customSheetViews>
    <customSheetView guid="{DB2564B4-48F7-4606-B880-9F5287CE0C36}">
      <pane ySplit="5" topLeftCell="A6" activePane="bottomLeft" state="frozen"/>
      <selection pane="bottomLeft" activeCell="B7" sqref="B7:Q13"/>
      <rowBreaks count="2" manualBreakCount="2">
        <brk id="29" max="16383" man="1"/>
        <brk id="56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764A504B-FA66-4EB5-9B32-8F4C6B9C44C9}" showPageBreaks="1">
      <pane ySplit="5" topLeftCell="A6" activePane="bottomLeft" state="frozen"/>
      <selection pane="bottomLeft" activeCell="A6" sqref="A6"/>
      <rowBreaks count="2" manualBreakCount="2">
        <brk id="29" max="16383" man="1"/>
        <brk id="56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2A23566-198C-4917-B558-26CE3EB2F1D6}" scale="120" showPageBreaks="1">
      <pane ySplit="5" topLeftCell="A6" activePane="bottomLeft" state="frozen"/>
      <selection pane="bottomLeft" activeCell="T13" sqref="T13"/>
      <rowBreaks count="2" manualBreakCount="2">
        <brk id="29" max="16383" man="1"/>
        <brk id="56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BC294C-3C7A-4A28-963E-7F632AAD6016}">
      <rowBreaks count="2" manualBreakCount="2">
        <brk id="29" max="16383" man="1"/>
        <brk id="58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555030-B639-445A-B305-835534289AE6}" showPageBreaks="1">
      <pane ySplit="5" topLeftCell="A6" activePane="bottomLeft" state="frozen"/>
      <selection pane="bottomLeft" activeCell="A6" sqref="A6"/>
      <rowBreaks count="2" manualBreakCount="2">
        <brk id="29" max="16383" man="1"/>
        <brk id="56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F74987D-6181-42D1-AE99-A8659DEA9D55}" scale="80" showPageBreaks="1" showRuler="0">
      <pane ySplit="5" topLeftCell="A6" activePane="bottomLeft" state="frozen"/>
      <selection pane="bottomLeft" activeCell="A6" sqref="A6"/>
      <rowBreaks count="2" manualBreakCount="2">
        <brk id="29" max="16383" man="1"/>
        <brk id="56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&amp;L&amp;"Arial,Regular"&amp;12Образовање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A5ACF5B-08F9-4015-80EE-14D4FB713380}" scale="120" showPageBreaks="1">
      <pane ySplit="5" topLeftCell="A6" activePane="bottomLeft" state="frozen"/>
      <selection pane="bottomLeft" activeCell="Q2" sqref="Q2"/>
      <rowBreaks count="1" manualBreakCount="1">
        <brk id="29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C4EBF9-B3A6-4F89-877D-2C8B3642BB7B}" showPageBreaks="1">
      <pane ySplit="5" topLeftCell="A6" activePane="bottomLeft" state="frozen"/>
      <selection pane="bottomLeft" activeCell="A6" sqref="A6"/>
      <rowBreaks count="4" manualBreakCount="4">
        <brk id="29" max="16383" man="1"/>
        <brk id="56" max="16383" man="1"/>
        <brk id="67" max="16383" man="1"/>
        <brk id="68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6BC8EEE9-ED24-4EF2-AD7A-BBDA46FF0E7A}" showPageBreaks="1">
      <selection activeCell="A7" sqref="A7"/>
      <rowBreaks count="4" manualBreakCount="4">
        <brk id="29" max="16383" man="1"/>
        <brk id="56" max="16383" man="1"/>
        <brk id="57" max="16383" man="1"/>
        <brk id="58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E5258E9-EC30-4FC5-8235-03360C2CCE64}">
      <pane ySplit="5" topLeftCell="A6" activePane="bottomLeft" state="frozen"/>
      <selection pane="bottomLeft" activeCell="A6" sqref="A6"/>
      <rowBreaks count="2" manualBreakCount="2">
        <brk id="29" max="16383" man="1"/>
        <brk id="56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9E288C68-A855-497F-B9E8-35946C714420}" showPageBreaks="1">
      <pane ySplit="5" topLeftCell="A6" activePane="bottomLeft" state="frozen"/>
      <selection pane="bottomLeft" activeCell="A6" sqref="A6"/>
      <rowBreaks count="2" manualBreakCount="2">
        <brk id="29" max="16383" man="1"/>
        <brk id="56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</customSheetViews>
  <mergeCells count="10">
    <mergeCell ref="P3:Q4"/>
    <mergeCell ref="L4:M4"/>
    <mergeCell ref="N4:O4"/>
    <mergeCell ref="B3:C4"/>
    <mergeCell ref="A3:A5"/>
    <mergeCell ref="D3:O3"/>
    <mergeCell ref="D4:E4"/>
    <mergeCell ref="F4:G4"/>
    <mergeCell ref="H4:I4"/>
    <mergeCell ref="J4:K4"/>
  </mergeCells>
  <phoneticPr fontId="24" type="noConversion"/>
  <hyperlinks>
    <hyperlink ref="A3:A5" location="ftn1_23.16" tooltip="Студенти могу студирати према старом програму (редовно и ванредно) и програму прилагођеном Болоњској декларацији (редовно или путем образовања на даљину)." display="Начин студирања1)"/>
    <hyperlink ref="Q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2"/>
  <headerFooter>
    <oddHeader>&amp;L&amp;"Arial,Regular"&amp;12Образовање</oddHeader>
    <oddFooter>&amp;C&amp;"Arial,Regular"&amp;8Стр. &amp;P од &amp;N&amp;L&amp;"Arial,Regular"&amp;8Статистички годишњак Републике Српске</oddFooter>
  </headerFooter>
  <rowBreaks count="2" manualBreakCount="2">
    <brk id="29" max="16383" man="1"/>
    <brk id="5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3"/>
  <dimension ref="A1:G30"/>
  <sheetViews>
    <sheetView zoomScale="130" zoomScaleNormal="100" workbookViewId="0">
      <pane ySplit="3" topLeftCell="A4" activePane="bottomLeft" state="frozen"/>
      <selection pane="bottomLeft" activeCell="J27" sqref="J27"/>
    </sheetView>
  </sheetViews>
  <sheetFormatPr defaultRowHeight="12"/>
  <cols>
    <col min="1" max="1" width="24.140625" style="2" customWidth="1"/>
    <col min="2" max="2" width="7.85546875" style="2" customWidth="1"/>
    <col min="3" max="7" width="9.85546875" style="2" customWidth="1"/>
    <col min="8" max="16384" width="9.140625" style="2"/>
  </cols>
  <sheetData>
    <row r="1" spans="1:7" ht="12.6" customHeight="1">
      <c r="A1" s="84" t="s">
        <v>241</v>
      </c>
      <c r="B1" s="16"/>
      <c r="C1" s="16"/>
      <c r="D1" s="16"/>
      <c r="E1" s="16"/>
      <c r="F1" s="16"/>
      <c r="G1" s="16"/>
    </row>
    <row r="2" spans="1:7" ht="15" customHeight="1" thickBot="1">
      <c r="A2" s="16" t="s">
        <v>37</v>
      </c>
      <c r="B2" s="16"/>
      <c r="C2" s="16"/>
      <c r="D2" s="16"/>
      <c r="E2" s="16"/>
      <c r="F2" s="16"/>
      <c r="G2" s="5" t="s">
        <v>1</v>
      </c>
    </row>
    <row r="3" spans="1:7" ht="24" customHeight="1" thickTop="1">
      <c r="A3" s="19" t="s">
        <v>85</v>
      </c>
      <c r="B3" s="30" t="s">
        <v>86</v>
      </c>
      <c r="C3" s="275" t="s">
        <v>26</v>
      </c>
      <c r="D3" s="275" t="s">
        <v>27</v>
      </c>
      <c r="E3" s="276" t="s">
        <v>28</v>
      </c>
      <c r="F3" s="276" t="s">
        <v>29</v>
      </c>
      <c r="G3" s="277" t="s">
        <v>132</v>
      </c>
    </row>
    <row r="4" spans="1:7" ht="15" customHeight="1">
      <c r="A4" s="16" t="s">
        <v>0</v>
      </c>
      <c r="B4" s="25" t="s">
        <v>5</v>
      </c>
      <c r="C4" s="29">
        <v>27421</v>
      </c>
      <c r="D4" s="39">
        <v>32969</v>
      </c>
      <c r="E4" s="29">
        <v>35099</v>
      </c>
      <c r="F4" s="29">
        <v>41246</v>
      </c>
      <c r="G4" s="40">
        <v>43928</v>
      </c>
    </row>
    <row r="5" spans="1:7" ht="15" customHeight="1">
      <c r="A5" s="16"/>
      <c r="B5" s="26" t="s">
        <v>87</v>
      </c>
      <c r="C5" s="29">
        <v>12132</v>
      </c>
      <c r="D5" s="39">
        <v>14854</v>
      </c>
      <c r="E5" s="29">
        <v>15778</v>
      </c>
      <c r="F5" s="29">
        <v>17888</v>
      </c>
      <c r="G5" s="40">
        <v>19129</v>
      </c>
    </row>
    <row r="6" spans="1:7">
      <c r="A6" s="16"/>
      <c r="B6" s="26" t="s">
        <v>41</v>
      </c>
      <c r="C6" s="29">
        <v>15289</v>
      </c>
      <c r="D6" s="39">
        <v>18115</v>
      </c>
      <c r="E6" s="29">
        <v>19321</v>
      </c>
      <c r="F6" s="29">
        <v>23358</v>
      </c>
      <c r="G6" s="40">
        <v>24799</v>
      </c>
    </row>
    <row r="7" spans="1:7" ht="15" customHeight="1">
      <c r="A7" s="16"/>
      <c r="B7" s="26"/>
      <c r="C7" s="29"/>
      <c r="D7" s="39"/>
      <c r="E7" s="29"/>
      <c r="F7" s="29"/>
      <c r="G7" s="40"/>
    </row>
    <row r="8" spans="1:7" ht="15" customHeight="1">
      <c r="A8" s="16" t="s">
        <v>88</v>
      </c>
      <c r="B8" s="26" t="s">
        <v>5</v>
      </c>
      <c r="C8" s="29">
        <v>837</v>
      </c>
      <c r="D8" s="39">
        <v>856</v>
      </c>
      <c r="E8" s="29">
        <v>826</v>
      </c>
      <c r="F8" s="29">
        <v>1234</v>
      </c>
      <c r="G8" s="40">
        <v>1407</v>
      </c>
    </row>
    <row r="9" spans="1:7" ht="15" customHeight="1">
      <c r="A9" s="16"/>
      <c r="B9" s="26" t="s">
        <v>87</v>
      </c>
      <c r="C9" s="29">
        <v>330</v>
      </c>
      <c r="D9" s="39">
        <v>353</v>
      </c>
      <c r="E9" s="29">
        <v>360</v>
      </c>
      <c r="F9" s="29">
        <v>477</v>
      </c>
      <c r="G9" s="40">
        <v>526</v>
      </c>
    </row>
    <row r="10" spans="1:7" ht="15" customHeight="1">
      <c r="A10" s="16"/>
      <c r="B10" s="26" t="s">
        <v>41</v>
      </c>
      <c r="C10" s="29">
        <v>507</v>
      </c>
      <c r="D10" s="39">
        <v>503</v>
      </c>
      <c r="E10" s="29">
        <v>466</v>
      </c>
      <c r="F10" s="29">
        <v>757</v>
      </c>
      <c r="G10" s="40">
        <v>881</v>
      </c>
    </row>
    <row r="11" spans="1:7" ht="15" customHeight="1">
      <c r="A11" s="16"/>
      <c r="B11" s="26"/>
      <c r="C11" s="29"/>
      <c r="D11" s="39"/>
      <c r="E11" s="29"/>
      <c r="F11" s="29"/>
      <c r="G11" s="40"/>
    </row>
    <row r="12" spans="1:7" s="11" customFormat="1" ht="17.100000000000001" customHeight="1">
      <c r="A12" s="28" t="s">
        <v>96</v>
      </c>
      <c r="B12" s="26" t="s">
        <v>5</v>
      </c>
      <c r="C12" s="29">
        <v>3691</v>
      </c>
      <c r="D12" s="39">
        <v>3952</v>
      </c>
      <c r="E12" s="29">
        <v>3979</v>
      </c>
      <c r="F12" s="29">
        <v>4564</v>
      </c>
      <c r="G12" s="40">
        <v>5201</v>
      </c>
    </row>
    <row r="13" spans="1:7" s="4" customFormat="1" ht="15" customHeight="1">
      <c r="A13" s="16"/>
      <c r="B13" s="26" t="s">
        <v>87</v>
      </c>
      <c r="C13" s="29">
        <v>2479</v>
      </c>
      <c r="D13" s="39">
        <v>2611</v>
      </c>
      <c r="E13" s="29">
        <v>2592</v>
      </c>
      <c r="F13" s="29">
        <v>3001</v>
      </c>
      <c r="G13" s="40">
        <v>3355</v>
      </c>
    </row>
    <row r="14" spans="1:7" s="4" customFormat="1">
      <c r="A14" s="16"/>
      <c r="B14" s="26" t="s">
        <v>41</v>
      </c>
      <c r="C14" s="29">
        <v>1212</v>
      </c>
      <c r="D14" s="39">
        <v>1341</v>
      </c>
      <c r="E14" s="29">
        <v>1387</v>
      </c>
      <c r="F14" s="29">
        <v>1563</v>
      </c>
      <c r="G14" s="40">
        <v>1846</v>
      </c>
    </row>
    <row r="15" spans="1:7">
      <c r="A15" s="16"/>
      <c r="B15" s="26"/>
      <c r="C15" s="29"/>
      <c r="D15" s="39"/>
      <c r="E15" s="29"/>
      <c r="F15" s="29"/>
      <c r="G15" s="40"/>
    </row>
    <row r="16" spans="1:7">
      <c r="A16" s="16" t="s">
        <v>89</v>
      </c>
      <c r="B16" s="26" t="s">
        <v>5</v>
      </c>
      <c r="C16" s="29">
        <v>2831</v>
      </c>
      <c r="D16" s="39">
        <v>3234</v>
      </c>
      <c r="E16" s="29">
        <v>3699</v>
      </c>
      <c r="F16" s="29">
        <v>4293</v>
      </c>
      <c r="G16" s="40">
        <v>4809</v>
      </c>
    </row>
    <row r="17" spans="1:7">
      <c r="A17" s="16"/>
      <c r="B17" s="26" t="s">
        <v>87</v>
      </c>
      <c r="C17" s="29">
        <v>784</v>
      </c>
      <c r="D17" s="39">
        <v>916</v>
      </c>
      <c r="E17" s="29">
        <v>1059</v>
      </c>
      <c r="F17" s="29">
        <v>1174</v>
      </c>
      <c r="G17" s="40">
        <v>1279</v>
      </c>
    </row>
    <row r="18" spans="1:7">
      <c r="A18" s="16"/>
      <c r="B18" s="26" t="s">
        <v>41</v>
      </c>
      <c r="C18" s="29">
        <v>2047</v>
      </c>
      <c r="D18" s="39">
        <v>2318</v>
      </c>
      <c r="E18" s="29">
        <v>2640</v>
      </c>
      <c r="F18" s="29">
        <v>3119</v>
      </c>
      <c r="G18" s="40">
        <v>3530</v>
      </c>
    </row>
    <row r="19" spans="1:7">
      <c r="A19" s="16"/>
      <c r="B19" s="26"/>
      <c r="C19" s="29"/>
      <c r="D19" s="39"/>
      <c r="E19" s="29"/>
      <c r="F19" s="29"/>
      <c r="G19" s="40"/>
    </row>
    <row r="20" spans="1:7">
      <c r="A20" s="16" t="s">
        <v>90</v>
      </c>
      <c r="B20" s="26" t="s">
        <v>5</v>
      </c>
      <c r="C20" s="29">
        <v>1165</v>
      </c>
      <c r="D20" s="39">
        <v>1209</v>
      </c>
      <c r="E20" s="29">
        <v>1309</v>
      </c>
      <c r="F20" s="29">
        <v>1631</v>
      </c>
      <c r="G20" s="40">
        <v>1812</v>
      </c>
    </row>
    <row r="21" spans="1:7">
      <c r="A21" s="16"/>
      <c r="B21" s="26" t="s">
        <v>87</v>
      </c>
      <c r="C21" s="29">
        <v>789</v>
      </c>
      <c r="D21" s="39">
        <v>814</v>
      </c>
      <c r="E21" s="29">
        <v>893</v>
      </c>
      <c r="F21" s="29">
        <v>1068</v>
      </c>
      <c r="G21" s="40">
        <v>1193</v>
      </c>
    </row>
    <row r="22" spans="1:7">
      <c r="A22" s="16"/>
      <c r="B22" s="26" t="s">
        <v>41</v>
      </c>
      <c r="C22" s="29">
        <v>376</v>
      </c>
      <c r="D22" s="39">
        <v>395</v>
      </c>
      <c r="E22" s="29">
        <v>416</v>
      </c>
      <c r="F22" s="29">
        <v>563</v>
      </c>
      <c r="G22" s="40">
        <v>619</v>
      </c>
    </row>
    <row r="23" spans="1:7">
      <c r="A23" s="16"/>
      <c r="B23" s="26"/>
      <c r="C23" s="29"/>
      <c r="D23" s="39"/>
      <c r="E23" s="29"/>
      <c r="F23" s="29"/>
      <c r="G23" s="40"/>
    </row>
    <row r="24" spans="1:7">
      <c r="A24" s="16" t="s">
        <v>91</v>
      </c>
      <c r="B24" s="26" t="s">
        <v>5</v>
      </c>
      <c r="C24" s="29">
        <v>18088</v>
      </c>
      <c r="D24" s="39">
        <v>22822</v>
      </c>
      <c r="E24" s="29">
        <v>24269</v>
      </c>
      <c r="F24" s="29">
        <v>28264</v>
      </c>
      <c r="G24" s="40">
        <v>29400</v>
      </c>
    </row>
    <row r="25" spans="1:7">
      <c r="A25" s="16"/>
      <c r="B25" s="26" t="s">
        <v>87</v>
      </c>
      <c r="C25" s="29">
        <v>7194</v>
      </c>
      <c r="D25" s="39">
        <v>9540</v>
      </c>
      <c r="E25" s="29">
        <v>10169</v>
      </c>
      <c r="F25" s="29">
        <v>11315</v>
      </c>
      <c r="G25" s="40">
        <v>11878</v>
      </c>
    </row>
    <row r="26" spans="1:7">
      <c r="A26" s="16"/>
      <c r="B26" s="26" t="s">
        <v>41</v>
      </c>
      <c r="C26" s="29">
        <v>10894</v>
      </c>
      <c r="D26" s="39">
        <v>13282</v>
      </c>
      <c r="E26" s="29">
        <v>14100</v>
      </c>
      <c r="F26" s="29">
        <v>16949</v>
      </c>
      <c r="G26" s="40">
        <v>17522</v>
      </c>
    </row>
    <row r="27" spans="1:7">
      <c r="A27" s="16"/>
      <c r="B27" s="26"/>
      <c r="C27" s="29"/>
      <c r="D27" s="39"/>
      <c r="E27" s="29"/>
      <c r="F27" s="29"/>
      <c r="G27" s="40"/>
    </row>
    <row r="28" spans="1:7">
      <c r="A28" s="16" t="s">
        <v>92</v>
      </c>
      <c r="B28" s="26" t="s">
        <v>5</v>
      </c>
      <c r="C28" s="29">
        <v>809</v>
      </c>
      <c r="D28" s="39">
        <v>896</v>
      </c>
      <c r="E28" s="29">
        <v>1017</v>
      </c>
      <c r="F28" s="29">
        <v>1260</v>
      </c>
      <c r="G28" s="40">
        <v>1299</v>
      </c>
    </row>
    <row r="29" spans="1:7">
      <c r="A29" s="16"/>
      <c r="B29" s="26" t="s">
        <v>87</v>
      </c>
      <c r="C29" s="29">
        <v>556</v>
      </c>
      <c r="D29" s="39">
        <v>620</v>
      </c>
      <c r="E29" s="29">
        <v>705</v>
      </c>
      <c r="F29" s="29">
        <v>853</v>
      </c>
      <c r="G29" s="40">
        <v>898</v>
      </c>
    </row>
    <row r="30" spans="1:7">
      <c r="A30" s="16"/>
      <c r="B30" s="26" t="s">
        <v>41</v>
      </c>
      <c r="C30" s="29">
        <v>253</v>
      </c>
      <c r="D30" s="39">
        <v>276</v>
      </c>
      <c r="E30" s="29">
        <v>312</v>
      </c>
      <c r="F30" s="29">
        <v>407</v>
      </c>
      <c r="G30" s="40">
        <v>401</v>
      </c>
    </row>
  </sheetData>
  <customSheetViews>
    <customSheetView guid="{DB2564B4-48F7-4606-B880-9F5287CE0C36}" scale="130">
      <pane ySplit="3" topLeftCell="A4" activePane="bottomLeft" state="frozen"/>
      <selection pane="bottomLeft" activeCell="J27" sqref="J27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764A504B-FA66-4EB5-9B32-8F4C6B9C44C9}" scale="130">
      <pane ySplit="3" topLeftCell="A4" activePane="bottomLeft" state="frozen"/>
      <selection pane="bottomLeft" activeCell="J27" sqref="J27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2A23566-198C-4917-B558-26CE3EB2F1D6}" scale="130" showPageBreaks="1">
      <pane ySplit="3" topLeftCell="A4" activePane="bottomLeft" state="frozen"/>
      <selection pane="bottomLeft" activeCell="J14" sqref="J14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BC294C-3C7A-4A28-963E-7F632AAD6016}" scale="130">
      <pane ySplit="3" topLeftCell="A4" activePane="bottomLeft" state="frozen"/>
      <selection pane="bottomLeft" activeCell="B10" sqref="B10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555030-B639-445A-B305-835534289AE6}" scale="130" showPageBreaks="1">
      <pane ySplit="3" topLeftCell="A4" activePane="bottomLeft" state="frozen"/>
      <selection pane="bottomLeft" activeCell="J27" sqref="J27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F74987D-6181-42D1-AE99-A8659DEA9D55}" showPageBreaks="1" showRuler="0">
      <selection activeCell="A7" sqref="A7"/>
      <pageMargins left="0.70866141732283505" right="0.70866141732283505" top="0.74803149606299202" bottom="0.74803149606299202" header="0.31496062992126" footer="0.31496062992126"/>
      <pageSetup paperSize="9" orientation="landscape" r:id="rId6"/>
      <headerFooter alignWithMargins="0">
        <oddHeader>&amp;L&amp;"Arial,Regular"&amp;12Образовање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A5ACF5B-08F9-4015-80EE-14D4FB713380}" scale="130">
      <pane ySplit="3" topLeftCell="A4" activePane="bottomLeft" state="frozen"/>
      <selection pane="bottomLeft" activeCell="L2" sqref="L2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C4EBF9-B3A6-4F89-877D-2C8B3642BB7B}">
      <pane ySplit="3" topLeftCell="A4" activePane="bottomLeft" state="frozen"/>
      <selection pane="bottomLeft" activeCell="J27" sqref="J27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6BC8EEE9-ED24-4EF2-AD7A-BBDA46FF0E7A}" scale="130" showPageBreaks="1">
      <pane ySplit="3" topLeftCell="A4" activePane="bottomLeft" state="frozen"/>
      <selection pane="bottomLeft" activeCell="B10" sqref="B10"/>
      <pageMargins left="0.70866141732283505" right="0.70866141732283505" top="0.74803149606299202" bottom="0.74803149606299202" header="0.31496062992126" footer="0.31496062992126"/>
      <pageSetup paperSize="9" orientation="landscape" r:id="rId9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E5258E9-EC30-4FC5-8235-03360C2CCE64}" scale="130">
      <pane ySplit="3" topLeftCell="A4" activePane="bottomLeft" state="frozen"/>
      <selection pane="bottomLeft" activeCell="J27" sqref="J27"/>
      <pageMargins left="0.70866141732283505" right="0.70866141732283505" top="0.74803149606299202" bottom="0.74803149606299202" header="0.31496062992126" footer="0.31496062992126"/>
      <pageSetup paperSize="9" orientation="landscape" r:id="rId10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9E288C68-A855-497F-B9E8-35946C714420}" scale="130">
      <pane ySplit="3" topLeftCell="A4" activePane="bottomLeft" state="frozen"/>
      <selection pane="bottomLeft" activeCell="J27" sqref="J27"/>
      <pageMargins left="0.70866141732283505" right="0.70866141732283505" top="0.74803149606299202" bottom="0.74803149606299202" header="0.31496062992126" footer="0.31496062992126"/>
      <pageSetup paperSize="9" orientation="landscape" r:id="rId1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</customSheetViews>
  <phoneticPr fontId="24" type="noConversion"/>
  <hyperlinks>
    <hyperlink ref="E1" location="'Листа табела'!A1" display="Листа табела"/>
    <hyperlink ref="G1" location="'Листа табела'!A1" display="Листа табела"/>
    <hyperlink ref="G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12"/>
  <headerFooter>
    <oddHeader>&amp;L&amp;"Arial,Regular"&amp;12Образовање</oddHeader>
    <oddFooter>&amp;C&amp;"Arial,Regular"&amp;8Стр. &amp;P од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3"/>
  <dimension ref="A1:G41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/>
  <cols>
    <col min="1" max="1" width="46" style="157" customWidth="1"/>
    <col min="2" max="2" width="7" style="93" customWidth="1"/>
    <col min="3" max="3" width="9.140625" style="158" customWidth="1"/>
    <col min="4" max="7" width="9.140625" style="93" customWidth="1"/>
    <col min="8" max="16384" width="9.140625" style="93"/>
  </cols>
  <sheetData>
    <row r="1" spans="1:7">
      <c r="A1" s="154" t="s">
        <v>242</v>
      </c>
      <c r="B1" s="155"/>
      <c r="C1" s="156"/>
    </row>
    <row r="2" spans="1:7" ht="12.75" thickBot="1">
      <c r="E2" s="55"/>
      <c r="F2" s="55"/>
      <c r="G2" s="55" t="s">
        <v>1</v>
      </c>
    </row>
    <row r="3" spans="1:7" ht="32.25" customHeight="1" thickTop="1">
      <c r="A3" s="159" t="s">
        <v>168</v>
      </c>
      <c r="B3" s="160" t="s">
        <v>86</v>
      </c>
      <c r="C3" s="278" t="s">
        <v>138</v>
      </c>
      <c r="D3" s="278" t="s">
        <v>153</v>
      </c>
      <c r="E3" s="278" t="s">
        <v>163</v>
      </c>
      <c r="F3" s="283" t="s">
        <v>177</v>
      </c>
      <c r="G3" s="283" t="s">
        <v>257</v>
      </c>
    </row>
    <row r="4" spans="1:7">
      <c r="A4" s="157" t="s">
        <v>140</v>
      </c>
      <c r="B4" s="161" t="s">
        <v>5</v>
      </c>
      <c r="C4" s="162">
        <v>45966</v>
      </c>
      <c r="D4" s="93">
        <v>46547</v>
      </c>
      <c r="E4" s="93">
        <v>44720</v>
      </c>
      <c r="F4" s="93">
        <v>41988</v>
      </c>
      <c r="G4" s="298" t="s">
        <v>265</v>
      </c>
    </row>
    <row r="5" spans="1:7">
      <c r="B5" s="161" t="s">
        <v>87</v>
      </c>
      <c r="C5" s="162">
        <v>20372</v>
      </c>
      <c r="D5" s="93">
        <v>20720</v>
      </c>
      <c r="E5" s="93">
        <v>20132</v>
      </c>
      <c r="F5" s="93">
        <v>18661</v>
      </c>
      <c r="G5" s="298" t="s">
        <v>266</v>
      </c>
    </row>
    <row r="6" spans="1:7">
      <c r="B6" s="161" t="s">
        <v>41</v>
      </c>
      <c r="C6" s="162">
        <v>25594</v>
      </c>
      <c r="D6" s="93">
        <v>25827</v>
      </c>
      <c r="E6" s="93">
        <v>24588</v>
      </c>
      <c r="F6" s="93">
        <v>23327</v>
      </c>
      <c r="G6" s="298" t="s">
        <v>267</v>
      </c>
    </row>
    <row r="7" spans="1:7">
      <c r="B7" s="161"/>
      <c r="C7" s="162" t="s">
        <v>141</v>
      </c>
      <c r="G7" s="298"/>
    </row>
    <row r="8" spans="1:7">
      <c r="A8" s="157" t="s">
        <v>142</v>
      </c>
      <c r="B8" s="161" t="s">
        <v>5</v>
      </c>
      <c r="C8" s="162">
        <v>5022</v>
      </c>
      <c r="D8" s="93">
        <v>4313</v>
      </c>
      <c r="E8" s="93">
        <v>4149</v>
      </c>
      <c r="F8" s="93">
        <v>3928</v>
      </c>
      <c r="G8" s="298" t="s">
        <v>268</v>
      </c>
    </row>
    <row r="9" spans="1:7">
      <c r="B9" s="161" t="s">
        <v>87</v>
      </c>
      <c r="C9" s="162">
        <v>1256</v>
      </c>
      <c r="D9" s="93">
        <v>1062</v>
      </c>
      <c r="E9" s="93">
        <v>1192</v>
      </c>
      <c r="F9" s="93">
        <v>1028</v>
      </c>
      <c r="G9" s="298">
        <v>971</v>
      </c>
    </row>
    <row r="10" spans="1:7">
      <c r="B10" s="161" t="s">
        <v>41</v>
      </c>
      <c r="C10" s="162">
        <v>3766</v>
      </c>
      <c r="D10" s="93">
        <v>3251</v>
      </c>
      <c r="E10" s="93">
        <v>2957</v>
      </c>
      <c r="F10" s="93">
        <v>2900</v>
      </c>
      <c r="G10" s="298" t="s">
        <v>269</v>
      </c>
    </row>
    <row r="11" spans="1:7">
      <c r="B11" s="161"/>
      <c r="C11" s="162"/>
      <c r="G11" s="298"/>
    </row>
    <row r="12" spans="1:7">
      <c r="A12" s="157" t="s">
        <v>143</v>
      </c>
      <c r="B12" s="161" t="s">
        <v>5</v>
      </c>
      <c r="C12" s="162">
        <v>4421</v>
      </c>
      <c r="D12" s="93">
        <v>4620</v>
      </c>
      <c r="E12" s="93">
        <v>4343</v>
      </c>
      <c r="F12" s="93">
        <v>4047</v>
      </c>
      <c r="G12" s="298" t="s">
        <v>270</v>
      </c>
    </row>
    <row r="13" spans="1:7">
      <c r="B13" s="161" t="s">
        <v>87</v>
      </c>
      <c r="C13" s="162">
        <v>1714</v>
      </c>
      <c r="D13" s="93">
        <v>1818</v>
      </c>
      <c r="E13" s="93">
        <v>1754</v>
      </c>
      <c r="F13" s="93">
        <v>1653</v>
      </c>
      <c r="G13" s="298" t="s">
        <v>271</v>
      </c>
    </row>
    <row r="14" spans="1:7">
      <c r="B14" s="161" t="s">
        <v>41</v>
      </c>
      <c r="C14" s="162">
        <v>2707</v>
      </c>
      <c r="D14" s="93">
        <v>2802</v>
      </c>
      <c r="E14" s="93">
        <v>2589</v>
      </c>
      <c r="F14" s="93">
        <v>2394</v>
      </c>
      <c r="G14" s="298" t="s">
        <v>272</v>
      </c>
    </row>
    <row r="15" spans="1:7">
      <c r="B15" s="161"/>
      <c r="C15" s="162"/>
      <c r="G15" s="298" t="s">
        <v>37</v>
      </c>
    </row>
    <row r="16" spans="1:7">
      <c r="A16" s="157" t="s">
        <v>144</v>
      </c>
      <c r="B16" s="161" t="s">
        <v>5</v>
      </c>
      <c r="C16" s="162">
        <v>19638</v>
      </c>
      <c r="D16" s="93">
        <v>19775</v>
      </c>
      <c r="E16" s="93">
        <v>18248</v>
      </c>
      <c r="F16" s="93">
        <v>15725</v>
      </c>
      <c r="G16" s="298" t="s">
        <v>273</v>
      </c>
    </row>
    <row r="17" spans="1:7">
      <c r="B17" s="161" t="s">
        <v>87</v>
      </c>
      <c r="C17" s="162">
        <v>8308</v>
      </c>
      <c r="D17" s="93">
        <v>8551</v>
      </c>
      <c r="E17" s="93">
        <v>7971</v>
      </c>
      <c r="F17" s="93">
        <v>6731</v>
      </c>
      <c r="G17" s="298" t="s">
        <v>274</v>
      </c>
    </row>
    <row r="18" spans="1:7">
      <c r="B18" s="161" t="s">
        <v>41</v>
      </c>
      <c r="C18" s="162">
        <v>11330</v>
      </c>
      <c r="D18" s="93">
        <v>11224</v>
      </c>
      <c r="E18" s="93">
        <v>10277</v>
      </c>
      <c r="F18" s="93">
        <v>8994</v>
      </c>
      <c r="G18" s="298" t="s">
        <v>275</v>
      </c>
    </row>
    <row r="19" spans="1:7">
      <c r="B19" s="161"/>
      <c r="C19" s="162"/>
      <c r="G19" s="298"/>
    </row>
    <row r="20" spans="1:7">
      <c r="A20" s="157" t="s">
        <v>145</v>
      </c>
      <c r="B20" s="161" t="s">
        <v>5</v>
      </c>
      <c r="C20" s="162">
        <v>3953</v>
      </c>
      <c r="D20" s="93">
        <v>3994</v>
      </c>
      <c r="E20" s="93">
        <v>4067</v>
      </c>
      <c r="F20" s="93">
        <v>4065</v>
      </c>
      <c r="G20" s="298" t="s">
        <v>276</v>
      </c>
    </row>
    <row r="21" spans="1:7">
      <c r="B21" s="161" t="s">
        <v>87</v>
      </c>
      <c r="C21" s="162">
        <v>2398</v>
      </c>
      <c r="D21" s="93">
        <v>2411</v>
      </c>
      <c r="E21" s="93">
        <v>2415</v>
      </c>
      <c r="F21" s="93">
        <v>2329</v>
      </c>
      <c r="G21" s="298" t="s">
        <v>277</v>
      </c>
    </row>
    <row r="22" spans="1:7">
      <c r="B22" s="161" t="s">
        <v>41</v>
      </c>
      <c r="C22" s="162">
        <v>1555</v>
      </c>
      <c r="D22" s="93">
        <v>1583</v>
      </c>
      <c r="E22" s="93">
        <v>1652</v>
      </c>
      <c r="F22" s="93">
        <v>1736</v>
      </c>
      <c r="G22" s="298" t="s">
        <v>278</v>
      </c>
    </row>
    <row r="23" spans="1:7">
      <c r="B23" s="161"/>
      <c r="C23" s="162"/>
      <c r="G23" s="298"/>
    </row>
    <row r="24" spans="1:7" ht="24">
      <c r="A24" s="94" t="s">
        <v>150</v>
      </c>
      <c r="B24" s="161" t="s">
        <v>5</v>
      </c>
      <c r="C24" s="162">
        <v>4876</v>
      </c>
      <c r="D24" s="93">
        <v>4962</v>
      </c>
      <c r="E24" s="93">
        <v>5014</v>
      </c>
      <c r="F24" s="93">
        <v>5344</v>
      </c>
      <c r="G24" s="298" t="s">
        <v>279</v>
      </c>
    </row>
    <row r="25" spans="1:7">
      <c r="B25" s="161" t="s">
        <v>87</v>
      </c>
      <c r="C25" s="162">
        <v>3138</v>
      </c>
      <c r="D25" s="93">
        <v>3167</v>
      </c>
      <c r="E25" s="93">
        <v>3211</v>
      </c>
      <c r="F25" s="93">
        <v>3358</v>
      </c>
      <c r="G25" s="298" t="s">
        <v>280</v>
      </c>
    </row>
    <row r="26" spans="1:7">
      <c r="B26" s="161" t="s">
        <v>41</v>
      </c>
      <c r="C26" s="162">
        <v>1738</v>
      </c>
      <c r="D26" s="93">
        <v>1795</v>
      </c>
      <c r="E26" s="93">
        <v>1803</v>
      </c>
      <c r="F26" s="93">
        <v>1986</v>
      </c>
      <c r="G26" s="298" t="s">
        <v>281</v>
      </c>
    </row>
    <row r="27" spans="1:7">
      <c r="B27" s="161"/>
      <c r="C27" s="162"/>
      <c r="G27" s="298"/>
    </row>
    <row r="28" spans="1:7">
      <c r="A28" s="163" t="s">
        <v>159</v>
      </c>
      <c r="B28" s="161" t="s">
        <v>5</v>
      </c>
      <c r="C28" s="162">
        <v>1981</v>
      </c>
      <c r="D28" s="93">
        <v>2051</v>
      </c>
      <c r="E28" s="93">
        <v>2102</v>
      </c>
      <c r="F28" s="93">
        <v>2229</v>
      </c>
      <c r="G28" s="298" t="s">
        <v>282</v>
      </c>
    </row>
    <row r="29" spans="1:7">
      <c r="B29" s="161" t="s">
        <v>87</v>
      </c>
      <c r="C29" s="162">
        <v>1293</v>
      </c>
      <c r="D29" s="93">
        <v>1288</v>
      </c>
      <c r="E29" s="93">
        <v>1320</v>
      </c>
      <c r="F29" s="93">
        <v>1352</v>
      </c>
      <c r="G29" s="298" t="s">
        <v>283</v>
      </c>
    </row>
    <row r="30" spans="1:7">
      <c r="B30" s="161" t="s">
        <v>41</v>
      </c>
      <c r="C30" s="162">
        <v>688</v>
      </c>
      <c r="D30" s="93">
        <v>763</v>
      </c>
      <c r="E30" s="93">
        <v>782</v>
      </c>
      <c r="F30" s="93">
        <v>877</v>
      </c>
      <c r="G30" s="298">
        <v>890</v>
      </c>
    </row>
    <row r="31" spans="1:7">
      <c r="B31" s="161"/>
      <c r="C31" s="162"/>
      <c r="G31" s="298"/>
    </row>
    <row r="32" spans="1:7">
      <c r="A32" s="157" t="s">
        <v>147</v>
      </c>
      <c r="B32" s="161" t="s">
        <v>5</v>
      </c>
      <c r="C32" s="162">
        <v>4689</v>
      </c>
      <c r="D32" s="93">
        <v>5444</v>
      </c>
      <c r="E32" s="93">
        <v>5705</v>
      </c>
      <c r="F32" s="93">
        <v>5575</v>
      </c>
      <c r="G32" s="298" t="s">
        <v>284</v>
      </c>
    </row>
    <row r="33" spans="1:7">
      <c r="B33" s="161" t="s">
        <v>87</v>
      </c>
      <c r="C33" s="162">
        <v>1309</v>
      </c>
      <c r="D33" s="93">
        <v>1433</v>
      </c>
      <c r="E33" s="93">
        <v>1488</v>
      </c>
      <c r="F33" s="93">
        <v>1485</v>
      </c>
      <c r="G33" s="298" t="s">
        <v>285</v>
      </c>
    </row>
    <row r="34" spans="1:7">
      <c r="B34" s="161" t="s">
        <v>41</v>
      </c>
      <c r="C34" s="162">
        <v>3380</v>
      </c>
      <c r="D34" s="93">
        <v>4011</v>
      </c>
      <c r="E34" s="93">
        <v>4217</v>
      </c>
      <c r="F34" s="93">
        <v>4090</v>
      </c>
      <c r="G34" s="298" t="s">
        <v>286</v>
      </c>
    </row>
    <row r="35" spans="1:7">
      <c r="B35" s="161"/>
      <c r="C35" s="162"/>
      <c r="G35" s="298"/>
    </row>
    <row r="36" spans="1:7">
      <c r="A36" s="157" t="s">
        <v>148</v>
      </c>
      <c r="B36" s="161" t="s">
        <v>5</v>
      </c>
      <c r="C36" s="162">
        <v>1386</v>
      </c>
      <c r="D36" s="93">
        <v>1388</v>
      </c>
      <c r="E36" s="93">
        <v>1092</v>
      </c>
      <c r="F36" s="93">
        <v>1075</v>
      </c>
      <c r="G36" s="298">
        <v>963</v>
      </c>
    </row>
    <row r="37" spans="1:7">
      <c r="B37" s="161" t="s">
        <v>87</v>
      </c>
      <c r="C37" s="162">
        <v>956</v>
      </c>
      <c r="D37" s="93">
        <v>990</v>
      </c>
      <c r="E37" s="93">
        <v>781</v>
      </c>
      <c r="F37" s="93">
        <v>725</v>
      </c>
      <c r="G37" s="298">
        <v>646</v>
      </c>
    </row>
    <row r="38" spans="1:7">
      <c r="B38" s="161" t="s">
        <v>41</v>
      </c>
      <c r="C38" s="162">
        <v>430</v>
      </c>
      <c r="D38" s="93">
        <v>398</v>
      </c>
      <c r="E38" s="93">
        <v>311</v>
      </c>
      <c r="F38" s="93">
        <v>350</v>
      </c>
      <c r="G38" s="298">
        <v>317</v>
      </c>
    </row>
    <row r="40" spans="1:7" ht="33" customHeight="1">
      <c r="A40" s="343" t="s">
        <v>151</v>
      </c>
      <c r="B40" s="343"/>
      <c r="C40" s="343"/>
      <c r="D40" s="343"/>
      <c r="E40" s="343"/>
      <c r="F40" s="343"/>
      <c r="G40" s="343"/>
    </row>
    <row r="41" spans="1:7">
      <c r="A41" s="93"/>
    </row>
  </sheetData>
  <customSheetViews>
    <customSheetView guid="{DB2564B4-48F7-4606-B880-9F5287CE0C36}" scale="110">
      <pane ySplit="3" topLeftCell="A4" activePane="bottomLeft" state="frozen"/>
      <selection pane="bottomLeft" activeCell="G4" sqref="G4:G38"/>
      <pageMargins left="0.45" right="0.45" top="0.75" bottom="0.75" header="0.3" footer="0.3"/>
      <pageSetup paperSize="9" orientation="portrait" r:id="rId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764A504B-FA66-4EB5-9B32-8F4C6B9C44C9}" scale="110">
      <pane ySplit="3" topLeftCell="A4" activePane="bottomLeft" state="frozen"/>
      <selection pane="bottomLeft" activeCell="G4" sqref="G4"/>
      <pageMargins left="0.45" right="0.45" top="0.75" bottom="0.75" header="0.3" footer="0.3"/>
      <pageSetup paperSize="9" orientation="portrait" r:id="rId2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2A23566-198C-4917-B558-26CE3EB2F1D6}" scale="110" showPageBreaks="1">
      <selection activeCell="L24" sqref="L24"/>
      <pageMargins left="0.23622047244094491" right="0.23622047244094491" top="0.74803149606299213" bottom="0.74803149606299213" header="0.31496062992125984" footer="0.31496062992125984"/>
      <pageSetup paperSize="9" orientation="portrait" r:id="rId3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BC294C-3C7A-4A28-963E-7F632AAD6016}" scale="110">
      <selection activeCell="F4" sqref="F4"/>
      <pageMargins left="0.7" right="0.7" top="0.75" bottom="0.75" header="0.3" footer="0.3"/>
      <pageSetup orientation="portrait" r:id="rId4"/>
    </customSheetView>
    <customSheetView guid="{4C555030-B639-445A-B305-835534289AE6}" scale="110" showPageBreaks="1">
      <pane ySplit="3" topLeftCell="A4" activePane="bottomLeft" state="frozen"/>
      <selection pane="bottomLeft" activeCell="D2" sqref="D2"/>
      <pageMargins left="0.45" right="0.45" top="0.75" bottom="0.75" header="0.3" footer="0.3"/>
      <pageSetup paperSize="9" orientation="portrait" r:id="rId5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CC4EBF9-B3A6-4F89-877D-2C8B3642BB7B}">
      <pane ySplit="3" topLeftCell="A4" activePane="bottomLeft" state="frozen"/>
      <selection pane="bottomLeft" activeCell="D2" sqref="D2"/>
      <pageMargins left="0.45" right="0.45" top="0.75" bottom="0.75" header="0.3" footer="0.3"/>
      <pageSetup paperSize="9" orientation="portrait" r:id="rId6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6BC8EEE9-ED24-4EF2-AD7A-BBDA46FF0E7A}" scale="110" showPageBreaks="1">
      <selection activeCell="A28" sqref="A28"/>
      <pageMargins left="0.7" right="0.7" top="0.75" bottom="0.75" header="0.3" footer="0.3"/>
      <pageSetup orientation="portrait" r:id="rId7"/>
    </customSheetView>
    <customSheetView guid="{9E5258E9-EC30-4FC5-8235-03360C2CCE64}" scale="110">
      <pane ySplit="3" topLeftCell="A4" activePane="bottomLeft" state="frozen"/>
      <selection pane="bottomLeft" activeCell="G4" sqref="G4"/>
      <pageMargins left="0.45" right="0.45" top="0.75" bottom="0.75" header="0.3" footer="0.3"/>
      <pageSetup paperSize="9" orientation="portrait" r:id="rId8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9E288C68-A855-497F-B9E8-35946C714420}" scale="110">
      <pane ySplit="3" topLeftCell="A4" activePane="bottomLeft" state="frozen"/>
      <selection pane="bottomLeft" activeCell="G4" sqref="G4"/>
      <pageMargins left="0.45" right="0.45" top="0.75" bottom="0.75" header="0.3" footer="0.3"/>
      <pageSetup paperSize="9" orientation="portrait" r:id="rId9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</customSheetViews>
  <mergeCells count="1">
    <mergeCell ref="A40:G40"/>
  </mergeCells>
  <hyperlinks>
    <hyperlink ref="G2" location="'Листа табела'!A1" display="Листа табела"/>
  </hyperlinks>
  <pageMargins left="0.23622047244094491" right="0.23622047244094491" top="0.74803149606299213" bottom="0.74803149606299213" header="0.31496062992125984" footer="0.31496062992125984"/>
  <pageSetup paperSize="9" orientation="portrait" r:id="rId10"/>
  <headerFooter>
    <oddHeader>&amp;L&amp;"Arial,Regular"&amp;12Образовање</oddHeader>
    <oddFooter>&amp;C&amp;"Arial,Regular"&amp;8Стр. &amp;P од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5"/>
  <dimension ref="A1:K27"/>
  <sheetViews>
    <sheetView zoomScaleNormal="100" workbookViewId="0">
      <selection activeCell="B4" sqref="B4:E12"/>
    </sheetView>
  </sheetViews>
  <sheetFormatPr defaultRowHeight="15.95" customHeight="1"/>
  <cols>
    <col min="1" max="1" width="36.28515625" style="96" customWidth="1"/>
    <col min="2" max="2" width="12" style="97" customWidth="1"/>
    <col min="3" max="3" width="12.7109375" style="97" customWidth="1"/>
    <col min="4" max="4" width="12.28515625" style="97" customWidth="1"/>
    <col min="5" max="5" width="13.85546875" style="97" customWidth="1"/>
    <col min="6" max="6" width="13.5703125" style="90" customWidth="1"/>
    <col min="7" max="16384" width="9.140625" style="90"/>
  </cols>
  <sheetData>
    <row r="1" spans="1:11" s="87" customFormat="1" ht="15.95" customHeight="1">
      <c r="A1" s="85" t="s">
        <v>262</v>
      </c>
      <c r="B1" s="86"/>
      <c r="C1" s="86"/>
      <c r="D1" s="86"/>
      <c r="E1" s="86"/>
    </row>
    <row r="2" spans="1:11" ht="15.95" customHeight="1" thickBot="1">
      <c r="A2" s="88"/>
      <c r="B2" s="89"/>
      <c r="C2" s="89"/>
      <c r="D2" s="89"/>
      <c r="E2" s="5" t="s">
        <v>1</v>
      </c>
    </row>
    <row r="3" spans="1:11" s="93" customFormat="1" ht="33" customHeight="1" thickTop="1">
      <c r="A3" s="114" t="s">
        <v>152</v>
      </c>
      <c r="B3" s="91" t="s">
        <v>6</v>
      </c>
      <c r="C3" s="92" t="s">
        <v>149</v>
      </c>
      <c r="D3" s="145" t="s">
        <v>155</v>
      </c>
      <c r="E3" s="113" t="s">
        <v>156</v>
      </c>
    </row>
    <row r="4" spans="1:11" s="87" customFormat="1" ht="24.95" customHeight="1">
      <c r="A4" s="105" t="s">
        <v>0</v>
      </c>
      <c r="B4" s="106">
        <v>39735</v>
      </c>
      <c r="C4" s="106">
        <v>11762</v>
      </c>
      <c r="D4" s="106">
        <v>782</v>
      </c>
      <c r="E4" s="106">
        <v>27191</v>
      </c>
      <c r="G4"/>
      <c r="H4"/>
      <c r="I4"/>
      <c r="J4"/>
      <c r="K4"/>
    </row>
    <row r="5" spans="1:11" s="87" customFormat="1" ht="24.95" customHeight="1">
      <c r="A5" s="104" t="s">
        <v>142</v>
      </c>
      <c r="B5" s="106">
        <v>3631</v>
      </c>
      <c r="C5" s="106">
        <v>1212</v>
      </c>
      <c r="D5" s="106">
        <v>79</v>
      </c>
      <c r="E5" s="106">
        <v>2340</v>
      </c>
      <c r="G5"/>
    </row>
    <row r="6" spans="1:11" s="87" customFormat="1" ht="24.95" customHeight="1">
      <c r="A6" s="104" t="s">
        <v>143</v>
      </c>
      <c r="B6" s="106">
        <v>4102</v>
      </c>
      <c r="C6" s="106">
        <v>1604</v>
      </c>
      <c r="D6" s="106">
        <v>53</v>
      </c>
      <c r="E6" s="106">
        <v>2445</v>
      </c>
      <c r="G6"/>
    </row>
    <row r="7" spans="1:11" s="87" customFormat="1" ht="24.95" customHeight="1">
      <c r="A7" s="104" t="s">
        <v>144</v>
      </c>
      <c r="B7" s="106">
        <v>14097</v>
      </c>
      <c r="C7" s="106">
        <v>2593</v>
      </c>
      <c r="D7" s="106">
        <v>109</v>
      </c>
      <c r="E7" s="106">
        <v>11395</v>
      </c>
      <c r="G7"/>
    </row>
    <row r="8" spans="1:11" s="147" customFormat="1" ht="32.25" customHeight="1">
      <c r="A8" s="146" t="s">
        <v>145</v>
      </c>
      <c r="B8" s="106">
        <v>3986</v>
      </c>
      <c r="C8" s="106">
        <v>1276</v>
      </c>
      <c r="D8" s="106">
        <v>143</v>
      </c>
      <c r="E8" s="106">
        <v>2567</v>
      </c>
      <c r="G8" s="148"/>
    </row>
    <row r="9" spans="1:11" s="147" customFormat="1" ht="32.25" customHeight="1">
      <c r="A9" s="146" t="s">
        <v>150</v>
      </c>
      <c r="B9" s="106">
        <v>5303</v>
      </c>
      <c r="C9" s="106">
        <v>2529</v>
      </c>
      <c r="D9" s="106">
        <v>169</v>
      </c>
      <c r="E9" s="106">
        <v>2605</v>
      </c>
      <c r="G9" s="148"/>
    </row>
    <row r="10" spans="1:11" s="87" customFormat="1" ht="17.25" customHeight="1">
      <c r="A10" s="104" t="s">
        <v>146</v>
      </c>
      <c r="B10" s="106">
        <v>2110</v>
      </c>
      <c r="C10" s="106">
        <v>723</v>
      </c>
      <c r="D10" s="106">
        <v>100</v>
      </c>
      <c r="E10" s="106">
        <v>1287</v>
      </c>
      <c r="G10"/>
    </row>
    <row r="11" spans="1:11" s="87" customFormat="1" ht="24.95" customHeight="1">
      <c r="A11" s="104" t="s">
        <v>147</v>
      </c>
      <c r="B11" s="106">
        <v>5543</v>
      </c>
      <c r="C11" s="106">
        <v>1646</v>
      </c>
      <c r="D11" s="106">
        <v>56</v>
      </c>
      <c r="E11" s="106">
        <v>3841</v>
      </c>
      <c r="G11"/>
    </row>
    <row r="12" spans="1:11" s="87" customFormat="1" ht="24.95" customHeight="1">
      <c r="A12" s="104" t="s">
        <v>148</v>
      </c>
      <c r="B12" s="106">
        <v>963</v>
      </c>
      <c r="C12" s="106">
        <v>179</v>
      </c>
      <c r="D12" s="106">
        <v>73</v>
      </c>
      <c r="E12" s="106">
        <v>711</v>
      </c>
      <c r="G12"/>
    </row>
    <row r="13" spans="1:11" s="87" customFormat="1" ht="15.95" customHeight="1">
      <c r="A13" s="94"/>
      <c r="B13" s="95"/>
      <c r="C13" s="95"/>
      <c r="D13" s="95"/>
      <c r="E13" s="95"/>
      <c r="G13"/>
    </row>
    <row r="14" spans="1:11" ht="31.5" customHeight="1">
      <c r="A14" s="343" t="s">
        <v>151</v>
      </c>
      <c r="B14" s="343"/>
      <c r="C14" s="343"/>
      <c r="D14" s="343"/>
      <c r="E14" s="343"/>
    </row>
    <row r="18" spans="1:5" ht="15.95" customHeight="1">
      <c r="A18" s="194"/>
      <c r="B18" s="194"/>
      <c r="C18" s="195"/>
      <c r="D18" s="195"/>
      <c r="E18" s="195"/>
    </row>
    <row r="19" spans="1:5" ht="15.95" customHeight="1">
      <c r="A19" s="194"/>
    </row>
    <row r="20" spans="1:5" ht="15.95" customHeight="1">
      <c r="A20" s="194"/>
    </row>
    <row r="21" spans="1:5" ht="15.95" customHeight="1">
      <c r="A21" s="194"/>
    </row>
    <row r="22" spans="1:5" ht="15.95" customHeight="1">
      <c r="A22" s="194"/>
    </row>
    <row r="23" spans="1:5" ht="15.95" customHeight="1">
      <c r="A23" s="194"/>
    </row>
    <row r="24" spans="1:5" ht="15.95" customHeight="1">
      <c r="A24" s="194"/>
    </row>
    <row r="25" spans="1:5" ht="15.95" customHeight="1">
      <c r="A25" s="194"/>
    </row>
    <row r="26" spans="1:5" ht="15.95" customHeight="1">
      <c r="A26" s="194"/>
    </row>
    <row r="27" spans="1:5" ht="15.95" customHeight="1">
      <c r="A27" s="194"/>
    </row>
  </sheetData>
  <customSheetViews>
    <customSheetView guid="{DB2564B4-48F7-4606-B880-9F5287CE0C36}">
      <selection activeCell="B4" sqref="B4:E12"/>
      <pageMargins left="0.7" right="0.7" top="0.75" bottom="0.75" header="0.3" footer="0.3"/>
      <pageSetup paperSize="9" orientation="portrait" r:id="rId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764A504B-FA66-4EB5-9B32-8F4C6B9C44C9}">
      <selection activeCell="E19" sqref="E19"/>
      <pageMargins left="0.7" right="0.7" top="0.75" bottom="0.75" header="0.3" footer="0.3"/>
      <pageSetup paperSize="9" orientation="portrait" r:id="rId2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2A23566-198C-4917-B558-26CE3EB2F1D6}" showPageBreaks="1">
      <selection activeCell="E12" sqref="E12"/>
      <pageMargins left="0.7" right="0.7" top="0.75" bottom="0.75" header="0.3" footer="0.3"/>
      <pageSetup paperSize="9" orientation="portrait" r:id="rId3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BC294C-3C7A-4A28-963E-7F632AAD6016}">
      <selection activeCell="A3" sqref="A3"/>
      <pageMargins left="0.7" right="0.7" top="0.75" bottom="0.75" header="0.3" footer="0.3"/>
      <pageSetup orientation="portrait" r:id="rId4"/>
    </customSheetView>
    <customSheetView guid="{4C555030-B639-445A-B305-835534289AE6}" showPageBreaks="1">
      <selection activeCell="E19" sqref="E19"/>
      <pageMargins left="0.7" right="0.7" top="0.75" bottom="0.75" header="0.3" footer="0.3"/>
      <pageSetup paperSize="9" orientation="portrait" r:id="rId5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CC4EBF9-B3A6-4F89-877D-2C8B3642BB7B}">
      <selection activeCell="E19" sqref="E19"/>
      <pageMargins left="0.7" right="0.7" top="0.75" bottom="0.75" header="0.3" footer="0.3"/>
      <pageSetup paperSize="9" orientation="portrait" r:id="rId6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6BC8EEE9-ED24-4EF2-AD7A-BBDA46FF0E7A}" showPageBreaks="1">
      <selection activeCell="D3" sqref="D3"/>
      <pageMargins left="0.7" right="0.7" top="0.75" bottom="0.75" header="0.3" footer="0.3"/>
      <pageSetup orientation="portrait" r:id="rId7"/>
    </customSheetView>
    <customSheetView guid="{9E5258E9-EC30-4FC5-8235-03360C2CCE64}">
      <selection activeCell="E19" sqref="E19"/>
      <pageMargins left="0.7" right="0.7" top="0.75" bottom="0.75" header="0.3" footer="0.3"/>
      <pageSetup paperSize="9" orientation="portrait" r:id="rId8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9E288C68-A855-497F-B9E8-35946C714420}">
      <selection activeCell="E19" sqref="E19"/>
      <pageMargins left="0.7" right="0.7" top="0.75" bottom="0.75" header="0.3" footer="0.3"/>
      <pageSetup paperSize="9" orientation="portrait" r:id="rId9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</customSheetViews>
  <mergeCells count="1">
    <mergeCell ref="A14:E14"/>
  </mergeCells>
  <hyperlinks>
    <hyperlink ref="E2" location="'Листа табела'!A1" display="Листа табела"/>
  </hyperlinks>
  <pageMargins left="0.7" right="0.7" top="0.75" bottom="0.75" header="0.3" footer="0.3"/>
  <pageSetup paperSize="9" orientation="portrait" r:id="rId10"/>
  <headerFooter>
    <oddHeader>&amp;L&amp;"Arial,Regular"&amp;12Образовање</oddHeader>
    <oddFooter>&amp;C&amp;"Arial,Regular"&amp;8Стр. &amp;P од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8"/>
  <dimension ref="A1:P15"/>
  <sheetViews>
    <sheetView zoomScale="130" zoomScaleNormal="100" workbookViewId="0">
      <pane ySplit="3" topLeftCell="A4" activePane="bottomLeft" state="frozen"/>
      <selection pane="bottomLeft" activeCell="B13" sqref="B13:E13"/>
    </sheetView>
  </sheetViews>
  <sheetFormatPr defaultRowHeight="12"/>
  <cols>
    <col min="1" max="1" width="12" style="2" customWidth="1"/>
    <col min="2" max="2" width="10.85546875" style="2" customWidth="1"/>
    <col min="3" max="4" width="13.140625" style="2" customWidth="1"/>
    <col min="5" max="5" width="10.85546875" style="2" customWidth="1"/>
    <col min="6" max="6" width="10.85546875" style="4" customWidth="1"/>
    <col min="7" max="7" width="15.42578125" style="2" customWidth="1"/>
    <col min="8" max="10" width="8.7109375" style="2" customWidth="1"/>
    <col min="11" max="11" width="13" style="2" customWidth="1"/>
    <col min="12" max="12" width="9.140625" style="4" customWidth="1"/>
    <col min="13" max="13" width="10.7109375" style="2" customWidth="1"/>
    <col min="14" max="16384" width="9.140625" style="2"/>
  </cols>
  <sheetData>
    <row r="1" spans="1:16" s="3" customFormat="1">
      <c r="A1" s="84" t="s">
        <v>243</v>
      </c>
      <c r="B1" s="2"/>
      <c r="C1" s="2"/>
      <c r="D1" s="2"/>
      <c r="E1" s="2"/>
      <c r="F1" s="2"/>
      <c r="I1" s="2"/>
      <c r="J1" s="2"/>
    </row>
    <row r="2" spans="1:16" ht="15" customHeight="1" thickBot="1">
      <c r="A2" s="7"/>
      <c r="E2" s="5" t="s">
        <v>1</v>
      </c>
      <c r="F2" s="5"/>
      <c r="L2" s="2"/>
    </row>
    <row r="3" spans="1:16" ht="53.25" customHeight="1" thickTop="1">
      <c r="A3" s="31"/>
      <c r="B3" s="30" t="s">
        <v>6</v>
      </c>
      <c r="C3" s="30" t="s">
        <v>93</v>
      </c>
      <c r="D3" s="30" t="s">
        <v>94</v>
      </c>
      <c r="E3" s="24" t="s">
        <v>66</v>
      </c>
      <c r="F3" s="41"/>
      <c r="G3" s="41"/>
    </row>
    <row r="4" spans="1:16" ht="15" customHeight="1">
      <c r="A4" s="271" t="s">
        <v>26</v>
      </c>
      <c r="B4" s="10">
        <v>27421</v>
      </c>
      <c r="C4" s="10">
        <v>22659</v>
      </c>
      <c r="D4" s="10">
        <v>4451</v>
      </c>
      <c r="E4" s="10">
        <v>311</v>
      </c>
      <c r="F4" s="14"/>
      <c r="G4" s="14"/>
      <c r="H4" s="10"/>
      <c r="I4" s="10"/>
      <c r="J4" s="9"/>
      <c r="K4" s="10"/>
      <c r="L4" s="2"/>
    </row>
    <row r="5" spans="1:16" ht="15" customHeight="1">
      <c r="A5" s="271" t="s">
        <v>27</v>
      </c>
      <c r="B5" s="10">
        <v>32969</v>
      </c>
      <c r="C5" s="10">
        <v>23717</v>
      </c>
      <c r="D5" s="10">
        <v>8889</v>
      </c>
      <c r="E5" s="10">
        <v>363</v>
      </c>
      <c r="F5" s="14"/>
      <c r="G5" s="14"/>
      <c r="H5" s="10"/>
      <c r="I5" s="10"/>
      <c r="J5" s="9"/>
      <c r="K5" s="10"/>
      <c r="L5" s="2"/>
    </row>
    <row r="6" spans="1:16" ht="15" customHeight="1">
      <c r="A6" s="271" t="s">
        <v>28</v>
      </c>
      <c r="B6" s="10">
        <v>35099</v>
      </c>
      <c r="C6" s="10">
        <v>24461</v>
      </c>
      <c r="D6" s="10">
        <v>10204</v>
      </c>
      <c r="E6" s="10">
        <v>434</v>
      </c>
      <c r="F6" s="14"/>
      <c r="G6" s="14"/>
      <c r="H6" s="10"/>
      <c r="I6" s="10"/>
      <c r="J6" s="9"/>
      <c r="K6" s="10"/>
      <c r="L6" s="2"/>
    </row>
    <row r="7" spans="1:16" ht="15" customHeight="1">
      <c r="A7" s="271" t="s">
        <v>29</v>
      </c>
      <c r="B7" s="10">
        <v>41246</v>
      </c>
      <c r="C7" s="10">
        <v>28559</v>
      </c>
      <c r="D7" s="10">
        <v>12189</v>
      </c>
      <c r="E7" s="10">
        <v>498</v>
      </c>
      <c r="F7" s="14"/>
      <c r="G7" s="14"/>
      <c r="H7" s="10"/>
      <c r="I7" s="10"/>
      <c r="J7" s="9"/>
      <c r="K7" s="10"/>
      <c r="L7" s="2"/>
    </row>
    <row r="8" spans="1:16" ht="15" customHeight="1">
      <c r="A8" s="271" t="s">
        <v>132</v>
      </c>
      <c r="B8" s="10">
        <v>43928</v>
      </c>
      <c r="C8" s="10">
        <v>30359</v>
      </c>
      <c r="D8" s="10">
        <v>13072</v>
      </c>
      <c r="E8" s="10">
        <v>497</v>
      </c>
      <c r="F8" s="14"/>
      <c r="G8" s="14"/>
      <c r="H8" s="10"/>
      <c r="I8" s="10"/>
      <c r="J8" s="9"/>
      <c r="K8" s="10"/>
      <c r="L8" s="2"/>
    </row>
    <row r="9" spans="1:16" ht="15" customHeight="1">
      <c r="A9" s="271" t="s">
        <v>138</v>
      </c>
      <c r="B9" s="10">
        <v>45966</v>
      </c>
      <c r="C9" s="10">
        <v>31379</v>
      </c>
      <c r="D9" s="10">
        <v>14126</v>
      </c>
      <c r="E9" s="10">
        <v>461</v>
      </c>
      <c r="F9" s="14"/>
      <c r="G9" s="14"/>
      <c r="H9" s="10"/>
      <c r="I9" s="10"/>
      <c r="J9" s="9"/>
      <c r="K9" s="10"/>
      <c r="L9" s="2"/>
    </row>
    <row r="10" spans="1:16" ht="15" customHeight="1">
      <c r="A10" s="149" t="s">
        <v>153</v>
      </c>
      <c r="B10" s="10">
        <v>46547</v>
      </c>
      <c r="C10" s="10">
        <v>31144</v>
      </c>
      <c r="D10" s="10">
        <v>14907</v>
      </c>
      <c r="E10" s="10">
        <v>496</v>
      </c>
      <c r="F10" s="14"/>
      <c r="G10" s="14"/>
      <c r="H10" s="10"/>
      <c r="I10" s="10"/>
      <c r="J10" s="9"/>
      <c r="K10" s="10"/>
      <c r="L10" s="2"/>
    </row>
    <row r="11" spans="1:16" ht="15" customHeight="1">
      <c r="A11" s="149" t="s">
        <v>163</v>
      </c>
      <c r="B11" s="10">
        <v>44720</v>
      </c>
      <c r="C11" s="10">
        <v>30269</v>
      </c>
      <c r="D11" s="10">
        <v>13996</v>
      </c>
      <c r="E11" s="10">
        <v>455</v>
      </c>
      <c r="F11" s="14"/>
      <c r="G11" s="14"/>
      <c r="H11" s="10"/>
      <c r="I11" s="10"/>
      <c r="J11" s="9"/>
      <c r="K11" s="10"/>
      <c r="L11" s="2"/>
    </row>
    <row r="12" spans="1:16" ht="15" customHeight="1">
      <c r="A12" s="204" t="s">
        <v>244</v>
      </c>
      <c r="B12" s="10">
        <v>41988</v>
      </c>
      <c r="C12" s="10">
        <v>29936</v>
      </c>
      <c r="D12" s="10">
        <v>12052</v>
      </c>
      <c r="E12" s="120" t="s">
        <v>3</v>
      </c>
      <c r="F12" s="14"/>
      <c r="G12" s="14"/>
      <c r="H12" s="10"/>
      <c r="I12" s="10"/>
      <c r="J12" s="9"/>
      <c r="K12" s="10"/>
      <c r="L12" s="2"/>
    </row>
    <row r="13" spans="1:16" ht="15" customHeight="1">
      <c r="A13" s="204" t="s">
        <v>257</v>
      </c>
      <c r="B13" s="120">
        <v>39735</v>
      </c>
      <c r="C13" s="120">
        <v>28842</v>
      </c>
      <c r="D13" s="120">
        <v>10893</v>
      </c>
      <c r="E13" s="120" t="s">
        <v>3</v>
      </c>
      <c r="F13" s="14"/>
      <c r="G13" s="14"/>
      <c r="H13" s="10"/>
      <c r="I13" s="10"/>
      <c r="J13" s="9"/>
      <c r="K13" s="10"/>
      <c r="L13" s="2"/>
    </row>
    <row r="15" spans="1:16" ht="51.75" customHeight="1">
      <c r="A15" s="324" t="s">
        <v>245</v>
      </c>
      <c r="B15" s="324"/>
      <c r="C15" s="324"/>
      <c r="D15" s="324"/>
      <c r="E15" s="324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</row>
  </sheetData>
  <customSheetViews>
    <customSheetView guid="{DB2564B4-48F7-4606-B880-9F5287CE0C36}" scale="130">
      <pane ySplit="3" topLeftCell="A4" activePane="bottomLeft" state="frozen"/>
      <selection pane="bottomLeft" activeCell="B13" sqref="B13:E1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764A504B-FA66-4EB5-9B32-8F4C6B9C44C9}" scale="130">
      <pane ySplit="3" topLeftCell="A4" activePane="bottomLeft" state="frozen"/>
      <selection pane="bottomLeft" activeCell="D22" sqref="D2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2A23566-198C-4917-B558-26CE3EB2F1D6}" scale="130" showPageBreaks="1">
      <pane ySplit="3" topLeftCell="A4" activePane="bottomLeft" state="frozen"/>
      <selection pane="bottomLeft" activeCell="A15" sqref="A15:E1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BC294C-3C7A-4A28-963E-7F632AAD6016}" scale="130">
      <pane ySplit="3" topLeftCell="A4" activePane="bottomLeft" state="frozen"/>
      <selection pane="bottomLeft" activeCell="B13" sqref="B13:E1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555030-B639-445A-B305-835534289AE6}" scale="130" showPageBreaks="1">
      <pane ySplit="3" topLeftCell="A4" activePane="bottomLeft" state="frozen"/>
      <selection pane="bottomLeft" activeCell="D22" sqref="D2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F74987D-6181-42D1-AE99-A8659DEA9D55}" showPageBreaks="1" showRuler="0">
      <selection activeCell="C18" sqref="C18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>&amp;L&amp;"Arial,Regular"&amp;12Образовање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A5ACF5B-08F9-4015-80EE-14D4FB713380}" scale="130">
      <pane ySplit="3" topLeftCell="A4" activePane="bottomLeft" state="frozen"/>
      <selection pane="bottomLeft"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C4EBF9-B3A6-4F89-877D-2C8B3642BB7B}">
      <pane ySplit="3" topLeftCell="A4" activePane="bottomLeft" state="frozen"/>
      <selection pane="bottomLeft" activeCell="D22" sqref="D22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6BC8EEE9-ED24-4EF2-AD7A-BBDA46FF0E7A}" scale="130" showPageBreaks="1">
      <pane ySplit="3" topLeftCell="A4" activePane="bottomLeft" state="frozen"/>
      <selection pane="bottomLeft" activeCell="B13" sqref="B13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E5258E9-EC30-4FC5-8235-03360C2CCE64}" scale="130">
      <pane ySplit="3" topLeftCell="A4" activePane="bottomLeft" state="frozen"/>
      <selection pane="bottomLeft" activeCell="D22" sqref="D22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9E288C68-A855-497F-B9E8-35946C714420}" scale="130">
      <pane ySplit="3" topLeftCell="A4" activePane="bottomLeft" state="frozen"/>
      <selection pane="bottomLeft" activeCell="D22" sqref="D22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</customSheetViews>
  <mergeCells count="1">
    <mergeCell ref="A15:E15"/>
  </mergeCells>
  <phoneticPr fontId="24" type="noConversion"/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&amp;L&amp;"Arial,Regular"&amp;12Образовање</oddHeader>
    <oddFooter>&amp;C&amp;"Arial,Regular"&amp;8Стр. &amp;P од &amp;N&amp;L&amp;"Arial,Regular"&amp;8Статистички годишњак Републике Српске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20"/>
  <dimension ref="A1:G30"/>
  <sheetViews>
    <sheetView zoomScale="130" zoomScaleNormal="100" workbookViewId="0">
      <pane ySplit="3" topLeftCell="A4" activePane="bottomLeft" state="frozen"/>
      <selection pane="bottomLeft" activeCell="K2" sqref="K2"/>
    </sheetView>
  </sheetViews>
  <sheetFormatPr defaultRowHeight="12"/>
  <cols>
    <col min="1" max="1" width="23.7109375" style="2" customWidth="1"/>
    <col min="2" max="2" width="7" style="2" customWidth="1"/>
    <col min="3" max="7" width="9.85546875" style="2" customWidth="1"/>
    <col min="8" max="16384" width="9.140625" style="2"/>
  </cols>
  <sheetData>
    <row r="1" spans="1:7" ht="12.6" customHeight="1">
      <c r="A1" s="84" t="s">
        <v>246</v>
      </c>
      <c r="B1" s="16"/>
      <c r="C1" s="16"/>
      <c r="D1" s="16"/>
      <c r="E1" s="16"/>
      <c r="F1" s="16"/>
      <c r="G1" s="16"/>
    </row>
    <row r="2" spans="1:7" ht="15" customHeight="1" thickBot="1">
      <c r="A2" s="16" t="s">
        <v>37</v>
      </c>
      <c r="B2" s="16"/>
      <c r="C2" s="16"/>
      <c r="D2" s="16"/>
      <c r="E2" s="16"/>
      <c r="F2" s="16"/>
      <c r="G2" s="5" t="s">
        <v>1</v>
      </c>
    </row>
    <row r="3" spans="1:7" ht="24" customHeight="1" thickTop="1">
      <c r="A3" s="19" t="s">
        <v>85</v>
      </c>
      <c r="B3" s="30" t="s">
        <v>86</v>
      </c>
      <c r="C3" s="33">
        <v>2006</v>
      </c>
      <c r="D3" s="33">
        <v>2007</v>
      </c>
      <c r="E3" s="33">
        <v>2008</v>
      </c>
      <c r="F3" s="24">
        <v>2009</v>
      </c>
      <c r="G3" s="24">
        <v>2010</v>
      </c>
    </row>
    <row r="4" spans="1:7" ht="15" customHeight="1">
      <c r="A4" s="16" t="s">
        <v>0</v>
      </c>
      <c r="B4" s="25" t="s">
        <v>5</v>
      </c>
      <c r="C4" s="39">
        <v>3036</v>
      </c>
      <c r="D4" s="29">
        <v>4301</v>
      </c>
      <c r="E4" s="29">
        <v>5886</v>
      </c>
      <c r="F4" s="40">
        <v>6931</v>
      </c>
      <c r="G4" s="40">
        <v>7328</v>
      </c>
    </row>
    <row r="5" spans="1:7" ht="15" customHeight="1">
      <c r="A5" s="16"/>
      <c r="B5" s="26" t="s">
        <v>87</v>
      </c>
      <c r="C5" s="39">
        <v>1185</v>
      </c>
      <c r="D5" s="29">
        <v>1887</v>
      </c>
      <c r="E5" s="29">
        <v>2516</v>
      </c>
      <c r="F5" s="40">
        <v>3019</v>
      </c>
      <c r="G5" s="40">
        <v>2992</v>
      </c>
    </row>
    <row r="6" spans="1:7">
      <c r="A6" s="16"/>
      <c r="B6" s="26" t="s">
        <v>41</v>
      </c>
      <c r="C6" s="39">
        <v>1851</v>
      </c>
      <c r="D6" s="29">
        <v>2414</v>
      </c>
      <c r="E6" s="29">
        <v>3370</v>
      </c>
      <c r="F6" s="40">
        <v>3912</v>
      </c>
      <c r="G6" s="40">
        <v>4336</v>
      </c>
    </row>
    <row r="7" spans="1:7" ht="15" customHeight="1">
      <c r="A7" s="16"/>
      <c r="B7" s="26"/>
      <c r="C7" s="39"/>
      <c r="D7" s="29"/>
      <c r="E7" s="29"/>
      <c r="F7" s="40"/>
      <c r="G7" s="40"/>
    </row>
    <row r="8" spans="1:7" ht="15" customHeight="1">
      <c r="A8" s="16" t="s">
        <v>88</v>
      </c>
      <c r="B8" s="26" t="s">
        <v>5</v>
      </c>
      <c r="C8" s="39">
        <v>133</v>
      </c>
      <c r="D8" s="29">
        <v>129</v>
      </c>
      <c r="E8" s="29">
        <v>156</v>
      </c>
      <c r="F8" s="40">
        <v>120</v>
      </c>
      <c r="G8" s="40">
        <v>110</v>
      </c>
    </row>
    <row r="9" spans="1:7" ht="15" customHeight="1">
      <c r="A9" s="16"/>
      <c r="B9" s="26" t="s">
        <v>87</v>
      </c>
      <c r="C9" s="39">
        <v>41</v>
      </c>
      <c r="D9" s="29">
        <v>30</v>
      </c>
      <c r="E9" s="29">
        <v>49</v>
      </c>
      <c r="F9" s="40">
        <v>36</v>
      </c>
      <c r="G9" s="40">
        <v>37</v>
      </c>
    </row>
    <row r="10" spans="1:7" ht="15" customHeight="1">
      <c r="A10" s="16"/>
      <c r="B10" s="26" t="s">
        <v>41</v>
      </c>
      <c r="C10" s="39">
        <v>92</v>
      </c>
      <c r="D10" s="29">
        <v>99</v>
      </c>
      <c r="E10" s="29">
        <v>107</v>
      </c>
      <c r="F10" s="40">
        <v>84</v>
      </c>
      <c r="G10" s="40">
        <v>73</v>
      </c>
    </row>
    <row r="11" spans="1:7" ht="15" customHeight="1">
      <c r="A11" s="16"/>
      <c r="B11" s="26"/>
      <c r="C11" s="39"/>
      <c r="D11" s="29"/>
      <c r="E11" s="29"/>
      <c r="F11" s="40"/>
      <c r="G11" s="40"/>
    </row>
    <row r="12" spans="1:7" s="11" customFormat="1" ht="15" customHeight="1">
      <c r="A12" s="28" t="s">
        <v>96</v>
      </c>
      <c r="B12" s="26" t="s">
        <v>5</v>
      </c>
      <c r="C12" s="39">
        <v>292</v>
      </c>
      <c r="D12" s="29">
        <v>573</v>
      </c>
      <c r="E12" s="29">
        <v>744</v>
      </c>
      <c r="F12" s="40">
        <v>633</v>
      </c>
      <c r="G12" s="40">
        <v>658</v>
      </c>
    </row>
    <row r="13" spans="1:7" s="4" customFormat="1" ht="15" customHeight="1">
      <c r="A13" s="16"/>
      <c r="B13" s="26" t="s">
        <v>87</v>
      </c>
      <c r="C13" s="39">
        <v>192</v>
      </c>
      <c r="D13" s="29">
        <v>376</v>
      </c>
      <c r="E13" s="29">
        <v>496</v>
      </c>
      <c r="F13" s="40">
        <v>405</v>
      </c>
      <c r="G13" s="40">
        <v>409</v>
      </c>
    </row>
    <row r="14" spans="1:7" s="4" customFormat="1">
      <c r="A14" s="16"/>
      <c r="B14" s="26" t="s">
        <v>41</v>
      </c>
      <c r="C14" s="39">
        <v>100</v>
      </c>
      <c r="D14" s="29">
        <v>197</v>
      </c>
      <c r="E14" s="29">
        <v>248</v>
      </c>
      <c r="F14" s="40">
        <v>228</v>
      </c>
      <c r="G14" s="40">
        <v>249</v>
      </c>
    </row>
    <row r="15" spans="1:7">
      <c r="A15" s="16"/>
      <c r="B15" s="26"/>
      <c r="C15" s="39"/>
      <c r="D15" s="29"/>
      <c r="E15" s="29"/>
      <c r="F15" s="40"/>
      <c r="G15" s="40"/>
    </row>
    <row r="16" spans="1:7">
      <c r="A16" s="16" t="s">
        <v>89</v>
      </c>
      <c r="B16" s="26" t="s">
        <v>5</v>
      </c>
      <c r="C16" s="39">
        <v>299</v>
      </c>
      <c r="D16" s="29">
        <v>424</v>
      </c>
      <c r="E16" s="29">
        <v>381</v>
      </c>
      <c r="F16" s="40">
        <v>421</v>
      </c>
      <c r="G16" s="40">
        <v>531</v>
      </c>
    </row>
    <row r="17" spans="1:7">
      <c r="A17" s="16"/>
      <c r="B17" s="26" t="s">
        <v>87</v>
      </c>
      <c r="C17" s="39">
        <v>81</v>
      </c>
      <c r="D17" s="29">
        <v>131</v>
      </c>
      <c r="E17" s="29">
        <v>103</v>
      </c>
      <c r="F17" s="40">
        <v>104</v>
      </c>
      <c r="G17" s="40">
        <v>129</v>
      </c>
    </row>
    <row r="18" spans="1:7">
      <c r="A18" s="16"/>
      <c r="B18" s="26" t="s">
        <v>41</v>
      </c>
      <c r="C18" s="39">
        <v>218</v>
      </c>
      <c r="D18" s="29">
        <v>293</v>
      </c>
      <c r="E18" s="29">
        <v>278</v>
      </c>
      <c r="F18" s="40">
        <v>317</v>
      </c>
      <c r="G18" s="40">
        <v>402</v>
      </c>
    </row>
    <row r="19" spans="1:7">
      <c r="A19" s="16"/>
      <c r="B19" s="26"/>
      <c r="C19" s="39"/>
      <c r="D19" s="29"/>
      <c r="E19" s="29"/>
      <c r="F19" s="40"/>
      <c r="G19" s="40"/>
    </row>
    <row r="20" spans="1:7">
      <c r="A20" s="16" t="s">
        <v>90</v>
      </c>
      <c r="B20" s="26" t="s">
        <v>5</v>
      </c>
      <c r="C20" s="39">
        <v>116</v>
      </c>
      <c r="D20" s="29">
        <v>107</v>
      </c>
      <c r="E20" s="29">
        <v>119</v>
      </c>
      <c r="F20" s="40">
        <v>135</v>
      </c>
      <c r="G20" s="40">
        <v>219</v>
      </c>
    </row>
    <row r="21" spans="1:7">
      <c r="A21" s="16"/>
      <c r="B21" s="26" t="s">
        <v>87</v>
      </c>
      <c r="C21" s="39">
        <v>71</v>
      </c>
      <c r="D21" s="29">
        <v>73</v>
      </c>
      <c r="E21" s="29">
        <v>80</v>
      </c>
      <c r="F21" s="40">
        <v>81</v>
      </c>
      <c r="G21" s="40">
        <v>132</v>
      </c>
    </row>
    <row r="22" spans="1:7">
      <c r="A22" s="16"/>
      <c r="B22" s="26" t="s">
        <v>41</v>
      </c>
      <c r="C22" s="39">
        <v>45</v>
      </c>
      <c r="D22" s="29">
        <v>34</v>
      </c>
      <c r="E22" s="29">
        <v>39</v>
      </c>
      <c r="F22" s="40">
        <v>54</v>
      </c>
      <c r="G22" s="40">
        <v>87</v>
      </c>
    </row>
    <row r="23" spans="1:7">
      <c r="A23" s="16"/>
      <c r="B23" s="26"/>
      <c r="C23" s="39"/>
      <c r="D23" s="29"/>
      <c r="E23" s="29"/>
      <c r="F23" s="40"/>
      <c r="G23" s="40"/>
    </row>
    <row r="24" spans="1:7">
      <c r="A24" s="16" t="s">
        <v>91</v>
      </c>
      <c r="B24" s="26" t="s">
        <v>5</v>
      </c>
      <c r="C24" s="39">
        <v>2111</v>
      </c>
      <c r="D24" s="29">
        <v>2973</v>
      </c>
      <c r="E24" s="29">
        <v>4405</v>
      </c>
      <c r="F24" s="40">
        <v>5483</v>
      </c>
      <c r="G24" s="40">
        <v>5651</v>
      </c>
    </row>
    <row r="25" spans="1:7">
      <c r="A25" s="16"/>
      <c r="B25" s="26" t="s">
        <v>87</v>
      </c>
      <c r="C25" s="39">
        <v>756</v>
      </c>
      <c r="D25" s="29">
        <v>1232</v>
      </c>
      <c r="E25" s="29">
        <v>1738</v>
      </c>
      <c r="F25" s="40">
        <v>2307</v>
      </c>
      <c r="G25" s="40">
        <v>2190</v>
      </c>
    </row>
    <row r="26" spans="1:7">
      <c r="A26" s="16"/>
      <c r="B26" s="26" t="s">
        <v>41</v>
      </c>
      <c r="C26" s="39">
        <v>1355</v>
      </c>
      <c r="D26" s="29">
        <v>1741</v>
      </c>
      <c r="E26" s="29">
        <v>2667</v>
      </c>
      <c r="F26" s="40">
        <v>3176</v>
      </c>
      <c r="G26" s="40">
        <v>3461</v>
      </c>
    </row>
    <row r="27" spans="1:7">
      <c r="A27" s="16"/>
      <c r="B27" s="26"/>
      <c r="C27" s="39"/>
      <c r="D27" s="29"/>
      <c r="E27" s="29"/>
      <c r="F27" s="40"/>
      <c r="G27" s="40"/>
    </row>
    <row r="28" spans="1:7">
      <c r="A28" s="16" t="s">
        <v>92</v>
      </c>
      <c r="B28" s="26" t="s">
        <v>5</v>
      </c>
      <c r="C28" s="39">
        <v>85</v>
      </c>
      <c r="D28" s="29">
        <v>95</v>
      </c>
      <c r="E28" s="29">
        <v>81</v>
      </c>
      <c r="F28" s="40">
        <v>139</v>
      </c>
      <c r="G28" s="40">
        <v>159</v>
      </c>
    </row>
    <row r="29" spans="1:7">
      <c r="A29" s="16"/>
      <c r="B29" s="26" t="s">
        <v>87</v>
      </c>
      <c r="C29" s="39">
        <v>44</v>
      </c>
      <c r="D29" s="29">
        <v>45</v>
      </c>
      <c r="E29" s="29">
        <v>50</v>
      </c>
      <c r="F29" s="40">
        <v>86</v>
      </c>
      <c r="G29" s="40">
        <v>95</v>
      </c>
    </row>
    <row r="30" spans="1:7">
      <c r="A30" s="16"/>
      <c r="B30" s="26" t="s">
        <v>41</v>
      </c>
      <c r="C30" s="39">
        <v>41</v>
      </c>
      <c r="D30" s="29">
        <v>50</v>
      </c>
      <c r="E30" s="29">
        <v>31</v>
      </c>
      <c r="F30" s="40">
        <v>53</v>
      </c>
      <c r="G30" s="40">
        <v>64</v>
      </c>
    </row>
  </sheetData>
  <customSheetViews>
    <customSheetView guid="{DB2564B4-48F7-4606-B880-9F5287CE0C36}" scale="130">
      <pane ySplit="3" topLeftCell="A4" activePane="bottomLeft" state="frozen"/>
      <selection pane="bottomLeft" activeCell="K2" sqref="K2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764A504B-FA66-4EB5-9B32-8F4C6B9C44C9}" scale="130">
      <pane ySplit="3" topLeftCell="A4" activePane="bottomLeft" state="frozen"/>
      <selection pane="bottomLeft" activeCell="K2" sqref="K2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2A23566-198C-4917-B558-26CE3EB2F1D6}" scale="130" showPageBreaks="1">
      <pane ySplit="3" topLeftCell="A4" activePane="bottomLeft" state="frozen"/>
      <selection pane="bottomLeft" activeCell="L12" sqref="L1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BC294C-3C7A-4A28-963E-7F632AAD6016}" scale="130">
      <pane ySplit="3" topLeftCell="A4" activePane="bottomLeft" state="frozen"/>
      <selection pane="bottomLeft" activeCell="L2" sqref="L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555030-B639-445A-B305-835534289AE6}" scale="130" showPageBreaks="1" topLeftCell="E1">
      <pane ySplit="3" topLeftCell="A4" activePane="bottomLeft" state="frozen"/>
      <selection pane="bottomLeft" activeCell="K2" sqref="K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F74987D-6181-42D1-AE99-A8659DEA9D55}" showPageBreaks="1" showRuler="0">
      <selection activeCell="N6" sqref="N6"/>
      <pageMargins left="0.70866141732283505" right="0.70866141732283505" top="0.74803149606299202" bottom="0.74803149606299202" header="0.31496062992126" footer="0.31496062992126"/>
      <pageSetup paperSize="9" orientation="landscape" r:id="rId6"/>
      <headerFooter alignWithMargins="0">
        <oddHeader>&amp;L&amp;"Arial,Regular"&amp;12Образовање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A5ACF5B-08F9-4015-80EE-14D4FB713380}" scale="130" hiddenColumns="1">
      <pane ySplit="3" topLeftCell="A4" activePane="bottomLeft" state="frozen"/>
      <selection pane="bottomLeft" activeCell="M2" sqref="M2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C4EBF9-B3A6-4F89-877D-2C8B3642BB7B}" topLeftCell="E1">
      <pane ySplit="3" topLeftCell="A4" activePane="bottomLeft" state="frozen"/>
      <selection pane="bottomLeft" activeCell="K2" sqref="K2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6BC8EEE9-ED24-4EF2-AD7A-BBDA46FF0E7A}" scale="130" showPageBreaks="1">
      <pane ySplit="3" topLeftCell="A4" activePane="bottomLeft" state="frozen"/>
      <selection pane="bottomLeft" activeCell="L2" sqref="L2"/>
      <pageMargins left="0.70866141732283505" right="0.70866141732283505" top="0.74803149606299202" bottom="0.74803149606299202" header="0.31496062992126" footer="0.31496062992126"/>
      <pageSetup paperSize="9" orientation="landscape" r:id="rId9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E5258E9-EC30-4FC5-8235-03360C2CCE64}" scale="130">
      <pane ySplit="3" topLeftCell="A4" activePane="bottomLeft" state="frozen"/>
      <selection pane="bottomLeft" activeCell="K2" sqref="K2"/>
      <pageMargins left="0.70866141732283505" right="0.70866141732283505" top="0.74803149606299202" bottom="0.74803149606299202" header="0.31496062992126" footer="0.31496062992126"/>
      <pageSetup paperSize="9" orientation="landscape" r:id="rId10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9E288C68-A855-497F-B9E8-35946C714420}" scale="130">
      <pane ySplit="3" topLeftCell="A4" activePane="bottomLeft" state="frozen"/>
      <selection pane="bottomLeft" activeCell="K2" sqref="K2"/>
      <pageMargins left="0.70866141732283505" right="0.70866141732283505" top="0.74803149606299202" bottom="0.74803149606299202" header="0.31496062992126" footer="0.31496062992126"/>
      <pageSetup paperSize="9" orientation="landscape" r:id="rId1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</customSheetViews>
  <phoneticPr fontId="24" type="noConversion"/>
  <hyperlinks>
    <hyperlink ref="D1" location="'Листа табела'!A1" display="Листа табела"/>
    <hyperlink ref="F1" location="'Листа табела'!A1" display="Листа табела"/>
    <hyperlink ref="G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12"/>
  <headerFooter>
    <oddHeader>&amp;L&amp;"Arial,Regular"&amp;12Образовање</oddHeader>
    <oddFooter>&amp;C&amp;"Arial,Regular"&amp;8Стр. &amp;P од &amp;N&amp;L&amp;"Arial,Regular"&amp;8Статистички годишњак Републике Српске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G40"/>
  <sheetViews>
    <sheetView workbookViewId="0">
      <pane ySplit="3" topLeftCell="A4" activePane="bottomLeft" state="frozen"/>
      <selection pane="bottomLeft" activeCell="G2" sqref="G2"/>
    </sheetView>
  </sheetViews>
  <sheetFormatPr defaultRowHeight="14.25"/>
  <cols>
    <col min="1" max="1" width="51" style="76" customWidth="1"/>
    <col min="2" max="2" width="7.28515625" style="74" customWidth="1"/>
    <col min="3" max="3" width="7.7109375" style="73" customWidth="1"/>
    <col min="4" max="7" width="7.7109375" style="72" customWidth="1"/>
    <col min="8" max="16384" width="9.140625" style="72"/>
  </cols>
  <sheetData>
    <row r="1" spans="1:7">
      <c r="A1" s="79" t="s">
        <v>247</v>
      </c>
      <c r="B1" s="80"/>
      <c r="C1" s="75"/>
    </row>
    <row r="2" spans="1:7" s="81" customFormat="1" ht="15" thickBot="1">
      <c r="A2" s="82"/>
      <c r="B2" s="77"/>
      <c r="E2" s="5"/>
      <c r="F2" s="5"/>
      <c r="G2" s="5" t="s">
        <v>1</v>
      </c>
    </row>
    <row r="3" spans="1:7" ht="29.25" customHeight="1" thickTop="1">
      <c r="A3" s="114" t="s">
        <v>152</v>
      </c>
      <c r="B3" s="30" t="s">
        <v>86</v>
      </c>
      <c r="C3" s="111">
        <v>2011</v>
      </c>
      <c r="D3" s="111">
        <v>2012</v>
      </c>
      <c r="E3" s="111">
        <v>2013</v>
      </c>
      <c r="F3" s="111">
        <v>2014</v>
      </c>
      <c r="G3" s="111">
        <v>2015</v>
      </c>
    </row>
    <row r="4" spans="1:7">
      <c r="A4" s="76" t="s">
        <v>140</v>
      </c>
      <c r="B4" s="78" t="s">
        <v>5</v>
      </c>
      <c r="C4" s="108">
        <v>7855</v>
      </c>
      <c r="D4" s="108">
        <v>7567</v>
      </c>
      <c r="E4" s="108">
        <v>7097</v>
      </c>
      <c r="F4" s="108">
        <v>6563</v>
      </c>
      <c r="G4" s="108">
        <v>6062</v>
      </c>
    </row>
    <row r="5" spans="1:7">
      <c r="B5" s="78" t="s">
        <v>87</v>
      </c>
      <c r="C5" s="108">
        <v>3137</v>
      </c>
      <c r="D5" s="108">
        <v>3108</v>
      </c>
      <c r="E5" s="108">
        <v>2968</v>
      </c>
      <c r="F5" s="108">
        <v>2662</v>
      </c>
      <c r="G5" s="108">
        <v>2606</v>
      </c>
    </row>
    <row r="6" spans="1:7">
      <c r="B6" s="78" t="s">
        <v>41</v>
      </c>
      <c r="C6" s="108">
        <v>4718</v>
      </c>
      <c r="D6" s="108">
        <v>4459</v>
      </c>
      <c r="E6" s="108">
        <v>4129</v>
      </c>
      <c r="F6" s="108">
        <v>3901</v>
      </c>
      <c r="G6" s="108">
        <v>3456</v>
      </c>
    </row>
    <row r="7" spans="1:7">
      <c r="B7" s="78"/>
      <c r="C7" s="108"/>
    </row>
    <row r="8" spans="1:7">
      <c r="A8" s="76" t="s">
        <v>142</v>
      </c>
      <c r="B8" s="78" t="s">
        <v>5</v>
      </c>
      <c r="C8" s="108">
        <v>1140</v>
      </c>
      <c r="D8" s="108">
        <v>974</v>
      </c>
      <c r="E8" s="108">
        <v>795</v>
      </c>
      <c r="F8" s="108">
        <v>777</v>
      </c>
      <c r="G8" s="108">
        <v>607</v>
      </c>
    </row>
    <row r="9" spans="1:7">
      <c r="B9" s="78" t="s">
        <v>87</v>
      </c>
      <c r="C9" s="109">
        <v>241</v>
      </c>
      <c r="D9" s="108">
        <v>216</v>
      </c>
      <c r="E9" s="108">
        <v>223</v>
      </c>
      <c r="F9" s="108">
        <v>189</v>
      </c>
      <c r="G9" s="108">
        <v>173</v>
      </c>
    </row>
    <row r="10" spans="1:7">
      <c r="B10" s="78" t="s">
        <v>41</v>
      </c>
      <c r="C10" s="109">
        <v>899</v>
      </c>
      <c r="D10" s="108">
        <v>758</v>
      </c>
      <c r="E10" s="108">
        <v>572</v>
      </c>
      <c r="F10" s="108">
        <v>588</v>
      </c>
      <c r="G10" s="108">
        <v>434</v>
      </c>
    </row>
    <row r="11" spans="1:7">
      <c r="B11" s="78"/>
      <c r="C11" s="108"/>
      <c r="D11" s="108"/>
      <c r="E11" s="108"/>
      <c r="F11" s="108"/>
      <c r="G11" s="108"/>
    </row>
    <row r="12" spans="1:7">
      <c r="A12" s="76" t="s">
        <v>143</v>
      </c>
      <c r="B12" s="78" t="s">
        <v>5</v>
      </c>
      <c r="C12" s="108">
        <v>617</v>
      </c>
      <c r="D12" s="108">
        <v>641</v>
      </c>
      <c r="E12" s="108">
        <v>779</v>
      </c>
      <c r="F12" s="108">
        <v>594</v>
      </c>
      <c r="G12" s="108">
        <v>485</v>
      </c>
    </row>
    <row r="13" spans="1:7">
      <c r="B13" s="78" t="s">
        <v>87</v>
      </c>
      <c r="C13" s="109">
        <v>207</v>
      </c>
      <c r="D13" s="108">
        <v>206</v>
      </c>
      <c r="E13" s="108">
        <v>266</v>
      </c>
      <c r="F13" s="108">
        <v>204</v>
      </c>
      <c r="G13" s="108">
        <v>177</v>
      </c>
    </row>
    <row r="14" spans="1:7">
      <c r="B14" s="78" t="s">
        <v>41</v>
      </c>
      <c r="C14" s="109">
        <v>410</v>
      </c>
      <c r="D14" s="108">
        <v>435</v>
      </c>
      <c r="E14" s="108">
        <v>513</v>
      </c>
      <c r="F14" s="108">
        <v>390</v>
      </c>
      <c r="G14" s="108">
        <v>308</v>
      </c>
    </row>
    <row r="15" spans="1:7">
      <c r="B15" s="78"/>
      <c r="C15" s="108"/>
      <c r="D15" s="108"/>
      <c r="E15" s="108"/>
      <c r="F15" s="108"/>
      <c r="G15" s="108"/>
    </row>
    <row r="16" spans="1:7">
      <c r="A16" s="76" t="s">
        <v>144</v>
      </c>
      <c r="B16" s="78" t="s">
        <v>5</v>
      </c>
      <c r="C16" s="108">
        <v>3898</v>
      </c>
      <c r="D16" s="108">
        <v>3967</v>
      </c>
      <c r="E16" s="108">
        <v>3482</v>
      </c>
      <c r="F16" s="108">
        <v>3135</v>
      </c>
      <c r="G16" s="108">
        <v>2881</v>
      </c>
    </row>
    <row r="17" spans="1:7">
      <c r="B17" s="78" t="s">
        <v>87</v>
      </c>
      <c r="C17" s="109">
        <v>1618</v>
      </c>
      <c r="D17" s="108">
        <v>1718</v>
      </c>
      <c r="E17" s="108">
        <v>1497</v>
      </c>
      <c r="F17" s="108">
        <v>1291</v>
      </c>
      <c r="G17" s="108">
        <v>1257</v>
      </c>
    </row>
    <row r="18" spans="1:7">
      <c r="B18" s="78" t="s">
        <v>41</v>
      </c>
      <c r="C18" s="109">
        <v>2280</v>
      </c>
      <c r="D18" s="108">
        <v>2249</v>
      </c>
      <c r="E18" s="108">
        <v>1985</v>
      </c>
      <c r="F18" s="108">
        <v>1844</v>
      </c>
      <c r="G18" s="108">
        <v>1624</v>
      </c>
    </row>
    <row r="19" spans="1:7">
      <c r="B19" s="78"/>
      <c r="C19" s="108"/>
      <c r="D19" s="108"/>
      <c r="E19" s="108"/>
      <c r="F19" s="108"/>
      <c r="G19" s="108"/>
    </row>
    <row r="20" spans="1:7">
      <c r="A20" s="76" t="s">
        <v>145</v>
      </c>
      <c r="B20" s="78" t="s">
        <v>5</v>
      </c>
      <c r="C20" s="108">
        <v>514</v>
      </c>
      <c r="D20" s="108">
        <v>514</v>
      </c>
      <c r="E20" s="108">
        <v>578</v>
      </c>
      <c r="F20" s="108">
        <v>463</v>
      </c>
      <c r="G20" s="108">
        <v>535</v>
      </c>
    </row>
    <row r="21" spans="1:7">
      <c r="B21" s="78" t="s">
        <v>87</v>
      </c>
      <c r="C21" s="109">
        <v>316</v>
      </c>
      <c r="D21" s="108">
        <v>325</v>
      </c>
      <c r="E21" s="108">
        <v>344</v>
      </c>
      <c r="F21" s="108">
        <v>293</v>
      </c>
      <c r="G21" s="108">
        <v>324</v>
      </c>
    </row>
    <row r="22" spans="1:7">
      <c r="B22" s="78" t="s">
        <v>41</v>
      </c>
      <c r="C22" s="109">
        <v>198</v>
      </c>
      <c r="D22" s="108">
        <v>189</v>
      </c>
      <c r="E22" s="108">
        <v>234</v>
      </c>
      <c r="F22" s="108">
        <v>170</v>
      </c>
      <c r="G22" s="108">
        <v>211</v>
      </c>
    </row>
    <row r="23" spans="1:7">
      <c r="B23" s="78"/>
      <c r="C23" s="108"/>
      <c r="D23" s="108"/>
      <c r="E23" s="108"/>
      <c r="F23" s="108"/>
      <c r="G23" s="108"/>
    </row>
    <row r="24" spans="1:7" ht="21.75" customHeight="1">
      <c r="A24" s="76" t="s">
        <v>150</v>
      </c>
      <c r="B24" s="78" t="s">
        <v>5</v>
      </c>
      <c r="C24" s="108">
        <v>525</v>
      </c>
      <c r="D24" s="108">
        <v>435</v>
      </c>
      <c r="E24" s="108">
        <v>438</v>
      </c>
      <c r="F24" s="108">
        <v>487</v>
      </c>
      <c r="G24" s="108">
        <v>423</v>
      </c>
    </row>
    <row r="25" spans="1:7">
      <c r="B25" s="78" t="s">
        <v>87</v>
      </c>
      <c r="C25" s="109">
        <v>322</v>
      </c>
      <c r="D25" s="108">
        <v>254</v>
      </c>
      <c r="E25" s="108">
        <v>254</v>
      </c>
      <c r="F25" s="108">
        <v>281</v>
      </c>
      <c r="G25" s="108">
        <v>249</v>
      </c>
    </row>
    <row r="26" spans="1:7">
      <c r="B26" s="78" t="s">
        <v>41</v>
      </c>
      <c r="C26" s="109">
        <v>203</v>
      </c>
      <c r="D26" s="108">
        <v>181</v>
      </c>
      <c r="E26" s="108">
        <v>184</v>
      </c>
      <c r="F26" s="108">
        <v>206</v>
      </c>
      <c r="G26" s="108">
        <v>174</v>
      </c>
    </row>
    <row r="27" spans="1:7">
      <c r="B27" s="78"/>
      <c r="C27" s="108"/>
      <c r="D27" s="108"/>
      <c r="E27" s="108"/>
      <c r="F27" s="108"/>
      <c r="G27" s="108"/>
    </row>
    <row r="28" spans="1:7">
      <c r="A28" s="144" t="s">
        <v>159</v>
      </c>
      <c r="B28" s="78" t="s">
        <v>5</v>
      </c>
      <c r="C28" s="108">
        <v>175</v>
      </c>
      <c r="D28" s="108">
        <v>210</v>
      </c>
      <c r="E28" s="108">
        <v>168</v>
      </c>
      <c r="F28" s="108">
        <v>206</v>
      </c>
      <c r="G28" s="108">
        <v>195</v>
      </c>
    </row>
    <row r="29" spans="1:7">
      <c r="B29" s="78" t="s">
        <v>87</v>
      </c>
      <c r="C29" s="109">
        <v>102</v>
      </c>
      <c r="D29" s="108">
        <v>133</v>
      </c>
      <c r="E29" s="108">
        <v>105</v>
      </c>
      <c r="F29" s="108">
        <v>106</v>
      </c>
      <c r="G29" s="108">
        <v>113</v>
      </c>
    </row>
    <row r="30" spans="1:7">
      <c r="B30" s="78" t="s">
        <v>41</v>
      </c>
      <c r="C30" s="109">
        <v>73</v>
      </c>
      <c r="D30" s="108">
        <v>77</v>
      </c>
      <c r="E30" s="108">
        <v>63</v>
      </c>
      <c r="F30" s="108">
        <v>100</v>
      </c>
      <c r="G30" s="108">
        <v>82</v>
      </c>
    </row>
    <row r="31" spans="1:7">
      <c r="B31" s="78"/>
      <c r="C31" s="108"/>
      <c r="D31" s="108"/>
      <c r="E31" s="108"/>
      <c r="F31" s="108"/>
      <c r="G31" s="108"/>
    </row>
    <row r="32" spans="1:7">
      <c r="A32" s="76" t="s">
        <v>147</v>
      </c>
      <c r="B32" s="78" t="s">
        <v>5</v>
      </c>
      <c r="C32" s="108">
        <v>745</v>
      </c>
      <c r="D32" s="108">
        <v>645</v>
      </c>
      <c r="E32" s="108">
        <v>657</v>
      </c>
      <c r="F32" s="108">
        <v>724</v>
      </c>
      <c r="G32" s="108">
        <v>747</v>
      </c>
    </row>
    <row r="33" spans="1:7">
      <c r="B33" s="78" t="s">
        <v>87</v>
      </c>
      <c r="C33" s="109">
        <v>173</v>
      </c>
      <c r="D33" s="108">
        <v>150</v>
      </c>
      <c r="E33" s="108">
        <v>147</v>
      </c>
      <c r="F33" s="108">
        <v>170</v>
      </c>
      <c r="G33" s="108">
        <v>165</v>
      </c>
    </row>
    <row r="34" spans="1:7">
      <c r="B34" s="78" t="s">
        <v>41</v>
      </c>
      <c r="C34" s="109">
        <v>572</v>
      </c>
      <c r="D34" s="108">
        <v>495</v>
      </c>
      <c r="E34" s="108">
        <v>510</v>
      </c>
      <c r="F34" s="108">
        <v>554</v>
      </c>
      <c r="G34" s="108">
        <v>582</v>
      </c>
    </row>
    <row r="35" spans="1:7">
      <c r="B35" s="78"/>
      <c r="C35" s="108"/>
      <c r="D35" s="108"/>
      <c r="E35" s="108"/>
      <c r="F35" s="108"/>
      <c r="G35" s="108"/>
    </row>
    <row r="36" spans="1:7">
      <c r="A36" s="76" t="s">
        <v>148</v>
      </c>
      <c r="B36" s="78" t="s">
        <v>5</v>
      </c>
      <c r="C36" s="108">
        <v>241</v>
      </c>
      <c r="D36" s="108">
        <v>181</v>
      </c>
      <c r="E36" s="108">
        <v>200</v>
      </c>
      <c r="F36" s="108">
        <v>177</v>
      </c>
      <c r="G36" s="108">
        <v>189</v>
      </c>
    </row>
    <row r="37" spans="1:7">
      <c r="B37" s="78" t="s">
        <v>87</v>
      </c>
      <c r="C37" s="109">
        <v>158</v>
      </c>
      <c r="D37" s="108">
        <v>106</v>
      </c>
      <c r="E37" s="108">
        <v>132</v>
      </c>
      <c r="F37" s="108">
        <v>128</v>
      </c>
      <c r="G37" s="108">
        <v>148</v>
      </c>
    </row>
    <row r="38" spans="1:7">
      <c r="B38" s="78" t="s">
        <v>41</v>
      </c>
      <c r="C38" s="109">
        <v>83</v>
      </c>
      <c r="D38" s="108">
        <v>75</v>
      </c>
      <c r="E38" s="108">
        <v>68</v>
      </c>
      <c r="F38" s="108">
        <v>49</v>
      </c>
      <c r="G38" s="108">
        <v>41</v>
      </c>
    </row>
    <row r="40" spans="1:7" ht="28.5" customHeight="1">
      <c r="A40" s="343" t="s">
        <v>151</v>
      </c>
      <c r="B40" s="343"/>
      <c r="C40" s="343"/>
      <c r="D40" s="343"/>
      <c r="E40" s="343"/>
      <c r="F40" s="282"/>
    </row>
  </sheetData>
  <customSheetViews>
    <customSheetView guid="{DB2564B4-48F7-4606-B880-9F5287CE0C36}">
      <pane ySplit="3" topLeftCell="A4" activePane="bottomLeft" state="frozen"/>
      <selection pane="bottomLeft" activeCell="G4" sqref="G4:G38"/>
      <pageMargins left="0.45" right="0.45" top="0.75" bottom="0.75" header="0.3" footer="0.3"/>
      <pageSetup paperSize="9" orientation="portrait" r:id="rId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764A504B-FA66-4EB5-9B32-8F4C6B9C44C9}">
      <pane ySplit="3" topLeftCell="A4" activePane="bottomLeft" state="frozen"/>
      <selection pane="bottomLeft" activeCell="G4" sqref="G4:G38"/>
      <pageMargins left="0.45" right="0.45" top="0.75" bottom="0.75" header="0.3" footer="0.3"/>
      <pageSetup paperSize="9" orientation="portrait" r:id="rId2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2A23566-198C-4917-B558-26CE3EB2F1D6}" showPageBreaks="1">
      <pane ySplit="3" topLeftCell="A4" activePane="bottomLeft" state="frozen"/>
      <selection pane="bottomLeft" activeCell="L13" sqref="L13"/>
      <pageMargins left="0.23622047244094491" right="0.23622047244094491" top="0.74803149606299213" bottom="0.74803149606299213" header="0.31496062992125984" footer="0.31496062992125984"/>
      <pageSetup paperSize="9" orientation="portrait" r:id="rId3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BC294C-3C7A-4A28-963E-7F632AAD6016}" topLeftCell="A17">
      <selection activeCell="F4" sqref="F4:F38"/>
      <pageMargins left="0.7" right="0.7" top="0.75" bottom="0.75" header="0.3" footer="0.3"/>
      <pageSetup orientation="portrait" r:id="rId4"/>
    </customSheetView>
    <customSheetView guid="{4C555030-B639-445A-B305-835534289AE6}" showPageBreaks="1">
      <pane ySplit="3" topLeftCell="A4" activePane="bottomLeft" state="frozen"/>
      <selection pane="bottomLeft" activeCell="L21" sqref="L21"/>
      <pageMargins left="0.23622047244094491" right="0.23622047244094491" top="0.74803149606299213" bottom="0.74803149606299213" header="0.31496062992125984" footer="0.31496062992125984"/>
      <pageSetup paperSize="9" orientation="portrait" r:id="rId5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4CC4EBF9-B3A6-4F89-877D-2C8B3642BB7B}">
      <pane ySplit="3" topLeftCell="A4" activePane="bottomLeft" state="frozen"/>
      <selection pane="bottomLeft" activeCell="L21" sqref="L21"/>
      <pageMargins left="0.23622047244094491" right="0.23622047244094491" top="0.74803149606299213" bottom="0.74803149606299213" header="0.31496062992125984" footer="0.31496062992125984"/>
      <pageSetup paperSize="9" orientation="portrait" r:id="rId6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6BC8EEE9-ED24-4EF2-AD7A-BBDA46FF0E7A}" showPageBreaks="1">
      <selection activeCell="D38" sqref="D38"/>
      <pageMargins left="0.7" right="0.7" top="0.75" bottom="0.75" header="0.3" footer="0.3"/>
      <pageSetup orientation="portrait" r:id="rId7"/>
    </customSheetView>
    <customSheetView guid="{9E5258E9-EC30-4FC5-8235-03360C2CCE64}">
      <pane ySplit="3" topLeftCell="A4" activePane="bottomLeft" state="frozen"/>
      <selection pane="bottomLeft" activeCell="G4" sqref="G4:G38"/>
      <pageMargins left="0.45" right="0.45" top="0.75" bottom="0.75" header="0.3" footer="0.3"/>
      <pageSetup paperSize="9" orientation="portrait" r:id="rId8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9E288C68-A855-497F-B9E8-35946C714420}">
      <pane ySplit="3" topLeftCell="A19" activePane="bottomLeft" state="frozen"/>
      <selection pane="bottomLeft" activeCell="D44" sqref="D44"/>
      <pageMargins left="0.45" right="0.45" top="0.75" bottom="0.75" header="0.3" footer="0.3"/>
      <pageSetup paperSize="9" orientation="portrait" r:id="rId9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</customSheetViews>
  <mergeCells count="1">
    <mergeCell ref="A40:E40"/>
  </mergeCells>
  <hyperlinks>
    <hyperlink ref="G2" location="'Листа табела'!A1" display="Листа табела"/>
  </hyperlinks>
  <pageMargins left="0.23622047244094491" right="0.23622047244094491" top="0.74803149606299213" bottom="0.74803149606299213" header="0.31496062992125984" footer="0.31496062992125984"/>
  <pageSetup paperSize="9" orientation="portrait" r:id="rId10"/>
  <headerFooter>
    <oddHeader>&amp;L&amp;"Arial,Regular"&amp;12Образовање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M25"/>
  <sheetViews>
    <sheetView zoomScaleNormal="115" workbookViewId="0">
      <pane ySplit="4" topLeftCell="A5" activePane="bottomLeft" state="frozen"/>
      <selection pane="bottomLeft" activeCell="M2" sqref="M2"/>
    </sheetView>
  </sheetViews>
  <sheetFormatPr defaultRowHeight="12"/>
  <cols>
    <col min="1" max="1" width="11.7109375" style="2" customWidth="1"/>
    <col min="2" max="2" width="9.42578125" style="2" customWidth="1"/>
    <col min="3" max="3" width="10.28515625" style="2" customWidth="1"/>
    <col min="4" max="4" width="10.5703125" style="2" customWidth="1"/>
    <col min="5" max="5" width="9.7109375" style="2" customWidth="1"/>
    <col min="6" max="6" width="9.7109375" style="4" customWidth="1"/>
    <col min="7" max="7" width="10.5703125" style="2" customWidth="1"/>
    <col min="8" max="9" width="8.42578125" style="2" customWidth="1"/>
    <col min="10" max="10" width="10.5703125" style="2" customWidth="1"/>
    <col min="11" max="11" width="8.5703125" style="2" customWidth="1"/>
    <col min="12" max="12" width="8.5703125" style="4" customWidth="1"/>
    <col min="13" max="13" width="10.140625" style="2" customWidth="1"/>
    <col min="14" max="16384" width="9.140625" style="2"/>
  </cols>
  <sheetData>
    <row r="1" spans="1:13" s="3" customFormat="1">
      <c r="A1" s="84" t="s">
        <v>214</v>
      </c>
      <c r="B1" s="2"/>
      <c r="C1" s="2"/>
      <c r="D1" s="2"/>
      <c r="E1" s="2"/>
      <c r="F1" s="2"/>
      <c r="G1" s="2"/>
      <c r="H1" s="2"/>
      <c r="I1" s="2"/>
      <c r="J1" s="2"/>
    </row>
    <row r="2" spans="1:13" ht="15" customHeight="1" thickBot="1">
      <c r="A2" s="7"/>
      <c r="F2" s="2"/>
      <c r="L2" s="2"/>
      <c r="M2" s="5" t="s">
        <v>1</v>
      </c>
    </row>
    <row r="3" spans="1:13" s="3" customFormat="1" ht="20.25" customHeight="1" thickTop="1">
      <c r="A3" s="170"/>
      <c r="B3" s="302" t="s">
        <v>7</v>
      </c>
      <c r="C3" s="303"/>
      <c r="D3" s="304"/>
      <c r="E3" s="305" t="s">
        <v>108</v>
      </c>
      <c r="F3" s="305"/>
      <c r="G3" s="305"/>
      <c r="H3" s="302" t="s">
        <v>109</v>
      </c>
      <c r="I3" s="302"/>
      <c r="J3" s="302"/>
      <c r="K3" s="302" t="s">
        <v>8</v>
      </c>
      <c r="L3" s="302"/>
      <c r="M3" s="306"/>
    </row>
    <row r="4" spans="1:13" s="18" customFormat="1" ht="36">
      <c r="A4" s="171"/>
      <c r="B4" s="20" t="s">
        <v>9</v>
      </c>
      <c r="C4" s="20" t="s">
        <v>10</v>
      </c>
      <c r="D4" s="20" t="s">
        <v>11</v>
      </c>
      <c r="E4" s="20" t="s">
        <v>12</v>
      </c>
      <c r="F4" s="20" t="s">
        <v>13</v>
      </c>
      <c r="G4" s="20" t="s">
        <v>14</v>
      </c>
      <c r="H4" s="20" t="s">
        <v>15</v>
      </c>
      <c r="I4" s="20" t="s">
        <v>13</v>
      </c>
      <c r="J4" s="20" t="s">
        <v>14</v>
      </c>
      <c r="K4" s="20" t="s">
        <v>16</v>
      </c>
      <c r="L4" s="20" t="s">
        <v>17</v>
      </c>
      <c r="M4" s="21" t="s">
        <v>18</v>
      </c>
    </row>
    <row r="5" spans="1:13" ht="15" customHeight="1">
      <c r="A5" s="243" t="s">
        <v>19</v>
      </c>
      <c r="B5" s="9" t="s">
        <v>2</v>
      </c>
      <c r="C5" s="9" t="s">
        <v>2</v>
      </c>
      <c r="D5" s="9" t="s">
        <v>2</v>
      </c>
      <c r="E5" s="9">
        <v>687</v>
      </c>
      <c r="F5" s="9">
        <v>127753</v>
      </c>
      <c r="G5" s="9">
        <v>6586</v>
      </c>
      <c r="H5" s="9" t="s">
        <v>2</v>
      </c>
      <c r="I5" s="9" t="s">
        <v>2</v>
      </c>
      <c r="J5" s="9" t="s">
        <v>2</v>
      </c>
      <c r="K5" s="9">
        <v>28</v>
      </c>
      <c r="L5" s="2">
        <v>9487</v>
      </c>
      <c r="M5" s="8" t="s">
        <v>2</v>
      </c>
    </row>
    <row r="6" spans="1:13" ht="15" customHeight="1">
      <c r="A6" s="271" t="s">
        <v>20</v>
      </c>
      <c r="B6" s="9" t="s">
        <v>2</v>
      </c>
      <c r="C6" s="9" t="s">
        <v>2</v>
      </c>
      <c r="D6" s="9" t="s">
        <v>2</v>
      </c>
      <c r="E6" s="9">
        <v>735</v>
      </c>
      <c r="F6" s="9">
        <v>127952</v>
      </c>
      <c r="G6" s="9">
        <v>6976</v>
      </c>
      <c r="H6" s="9">
        <v>98</v>
      </c>
      <c r="I6" s="9">
        <v>51908</v>
      </c>
      <c r="J6" s="9">
        <v>2812</v>
      </c>
      <c r="K6" s="9">
        <v>32</v>
      </c>
      <c r="L6" s="22" t="s">
        <v>117</v>
      </c>
      <c r="M6" s="8" t="s">
        <v>2</v>
      </c>
    </row>
    <row r="7" spans="1:13" ht="15" customHeight="1">
      <c r="A7" s="271" t="s">
        <v>21</v>
      </c>
      <c r="B7" s="9" t="s">
        <v>2</v>
      </c>
      <c r="C7" s="9" t="s">
        <v>2</v>
      </c>
      <c r="D7" s="9" t="s">
        <v>2</v>
      </c>
      <c r="E7" s="9">
        <v>747</v>
      </c>
      <c r="F7" s="9">
        <v>125812</v>
      </c>
      <c r="G7" s="9">
        <v>6950</v>
      </c>
      <c r="H7" s="9">
        <v>100</v>
      </c>
      <c r="I7" s="9">
        <v>53340</v>
      </c>
      <c r="J7" s="10">
        <v>2738</v>
      </c>
      <c r="K7" s="10">
        <v>32</v>
      </c>
      <c r="L7" s="2">
        <v>12132</v>
      </c>
      <c r="M7" s="22" t="s">
        <v>118</v>
      </c>
    </row>
    <row r="8" spans="1:13" ht="15" customHeight="1">
      <c r="A8" s="271" t="s">
        <v>110</v>
      </c>
      <c r="B8" s="9" t="s">
        <v>2</v>
      </c>
      <c r="C8" s="9" t="s">
        <v>2</v>
      </c>
      <c r="D8" s="9" t="s">
        <v>2</v>
      </c>
      <c r="E8" s="9">
        <v>769</v>
      </c>
      <c r="F8" s="9">
        <v>122209</v>
      </c>
      <c r="G8" s="9">
        <v>7060</v>
      </c>
      <c r="H8" s="9">
        <v>97</v>
      </c>
      <c r="I8" s="9">
        <v>54238</v>
      </c>
      <c r="J8" s="10">
        <v>2809</v>
      </c>
      <c r="K8" s="10">
        <v>32</v>
      </c>
      <c r="L8" s="2">
        <v>13883</v>
      </c>
      <c r="M8" s="22" t="s">
        <v>119</v>
      </c>
    </row>
    <row r="9" spans="1:13" ht="15" customHeight="1">
      <c r="A9" s="271" t="s">
        <v>22</v>
      </c>
      <c r="B9" s="9" t="s">
        <v>2</v>
      </c>
      <c r="C9" s="9" t="s">
        <v>2</v>
      </c>
      <c r="D9" s="9" t="s">
        <v>2</v>
      </c>
      <c r="E9" s="9">
        <v>773</v>
      </c>
      <c r="F9" s="9">
        <v>119038</v>
      </c>
      <c r="G9" s="9">
        <v>7238</v>
      </c>
      <c r="H9" s="9">
        <v>94</v>
      </c>
      <c r="I9" s="9">
        <v>54340</v>
      </c>
      <c r="J9" s="10">
        <v>2902</v>
      </c>
      <c r="K9" s="10">
        <v>34</v>
      </c>
      <c r="L9" s="2">
        <v>15283</v>
      </c>
      <c r="M9" s="22" t="s">
        <v>120</v>
      </c>
    </row>
    <row r="10" spans="1:13" ht="15" customHeight="1">
      <c r="A10" s="271" t="s">
        <v>111</v>
      </c>
      <c r="B10" s="9">
        <v>62</v>
      </c>
      <c r="C10" s="9">
        <v>5734</v>
      </c>
      <c r="D10" s="9">
        <v>827</v>
      </c>
      <c r="E10" s="9">
        <v>762</v>
      </c>
      <c r="F10" s="9">
        <v>114816</v>
      </c>
      <c r="G10" s="9">
        <v>6952</v>
      </c>
      <c r="H10" s="9">
        <v>93</v>
      </c>
      <c r="I10" s="9">
        <v>52293</v>
      </c>
      <c r="J10" s="10">
        <v>2892</v>
      </c>
      <c r="K10" s="10">
        <v>35</v>
      </c>
      <c r="L10" s="2">
        <v>16969</v>
      </c>
      <c r="M10" s="22" t="s">
        <v>121</v>
      </c>
    </row>
    <row r="11" spans="1:13" ht="15" customHeight="1">
      <c r="A11" s="271" t="s">
        <v>23</v>
      </c>
      <c r="B11" s="10">
        <v>63</v>
      </c>
      <c r="C11" s="10">
        <v>5773</v>
      </c>
      <c r="D11" s="10">
        <v>807</v>
      </c>
      <c r="E11" s="10">
        <v>783</v>
      </c>
      <c r="F11" s="10">
        <v>114603</v>
      </c>
      <c r="G11" s="10">
        <v>6978</v>
      </c>
      <c r="H11" s="10">
        <v>90</v>
      </c>
      <c r="I11" s="10">
        <v>51948</v>
      </c>
      <c r="J11" s="10">
        <v>2892</v>
      </c>
      <c r="K11" s="10">
        <v>33</v>
      </c>
      <c r="L11" s="2">
        <v>18618</v>
      </c>
      <c r="M11" s="2">
        <v>1797</v>
      </c>
    </row>
    <row r="12" spans="1:13" ht="15" customHeight="1">
      <c r="A12" s="271" t="s">
        <v>24</v>
      </c>
      <c r="B12" s="10">
        <v>63</v>
      </c>
      <c r="C12" s="10">
        <v>4618</v>
      </c>
      <c r="D12" s="10">
        <v>785</v>
      </c>
      <c r="E12" s="10">
        <v>781</v>
      </c>
      <c r="F12" s="10">
        <v>125256</v>
      </c>
      <c r="G12" s="10">
        <v>7678</v>
      </c>
      <c r="H12" s="10">
        <v>92</v>
      </c>
      <c r="I12" s="10">
        <v>51577</v>
      </c>
      <c r="J12" s="10">
        <v>2937</v>
      </c>
      <c r="K12" s="10">
        <v>39</v>
      </c>
      <c r="L12" s="2">
        <v>21717</v>
      </c>
      <c r="M12" s="2">
        <v>1962</v>
      </c>
    </row>
    <row r="13" spans="1:13" ht="15" customHeight="1">
      <c r="A13" s="271" t="s">
        <v>25</v>
      </c>
      <c r="B13" s="10">
        <v>62</v>
      </c>
      <c r="C13" s="10">
        <v>4667</v>
      </c>
      <c r="D13" s="10">
        <v>793</v>
      </c>
      <c r="E13" s="10">
        <v>788</v>
      </c>
      <c r="F13" s="10">
        <v>122862</v>
      </c>
      <c r="G13" s="10">
        <v>7739</v>
      </c>
      <c r="H13" s="10">
        <v>91</v>
      </c>
      <c r="I13" s="10">
        <v>51556</v>
      </c>
      <c r="J13" s="9">
        <v>3011</v>
      </c>
      <c r="K13" s="10">
        <v>43</v>
      </c>
      <c r="L13" s="2">
        <v>24528</v>
      </c>
      <c r="M13" s="2">
        <v>2499</v>
      </c>
    </row>
    <row r="14" spans="1:13" ht="15" customHeight="1">
      <c r="A14" s="271" t="s">
        <v>26</v>
      </c>
      <c r="B14" s="10">
        <v>66</v>
      </c>
      <c r="C14" s="10">
        <v>4713</v>
      </c>
      <c r="D14" s="10">
        <v>787</v>
      </c>
      <c r="E14" s="10">
        <v>790</v>
      </c>
      <c r="F14" s="10">
        <v>119852</v>
      </c>
      <c r="G14" s="10">
        <v>7746</v>
      </c>
      <c r="H14" s="10">
        <v>91</v>
      </c>
      <c r="I14" s="10">
        <v>50754</v>
      </c>
      <c r="J14" s="9">
        <v>3083</v>
      </c>
      <c r="K14" s="10">
        <v>64</v>
      </c>
      <c r="L14" s="2">
        <v>27421</v>
      </c>
      <c r="M14" s="2">
        <v>2603</v>
      </c>
    </row>
    <row r="15" spans="1:13" ht="15" customHeight="1">
      <c r="A15" s="271" t="s">
        <v>27</v>
      </c>
      <c r="B15" s="10">
        <v>67</v>
      </c>
      <c r="C15" s="10">
        <v>5082</v>
      </c>
      <c r="D15" s="10">
        <v>818</v>
      </c>
      <c r="E15" s="10">
        <v>791</v>
      </c>
      <c r="F15" s="10">
        <v>116888</v>
      </c>
      <c r="G15" s="10">
        <v>7736</v>
      </c>
      <c r="H15" s="10">
        <v>92</v>
      </c>
      <c r="I15" s="10">
        <v>50858</v>
      </c>
      <c r="J15" s="9">
        <v>3098</v>
      </c>
      <c r="K15" s="10">
        <v>21</v>
      </c>
      <c r="L15" s="2">
        <v>32969</v>
      </c>
      <c r="M15" s="2">
        <v>2607</v>
      </c>
    </row>
    <row r="16" spans="1:13" ht="15" customHeight="1">
      <c r="A16" s="271" t="s">
        <v>28</v>
      </c>
      <c r="B16" s="10">
        <v>68</v>
      </c>
      <c r="C16" s="10">
        <v>5502</v>
      </c>
      <c r="D16" s="10">
        <v>848</v>
      </c>
      <c r="E16" s="10">
        <v>788</v>
      </c>
      <c r="F16" s="10">
        <v>115430</v>
      </c>
      <c r="G16" s="10">
        <v>7765</v>
      </c>
      <c r="H16" s="10">
        <v>92</v>
      </c>
      <c r="I16" s="10">
        <v>48821</v>
      </c>
      <c r="J16" s="9">
        <v>3248</v>
      </c>
      <c r="K16" s="10">
        <v>25</v>
      </c>
      <c r="L16" s="2">
        <v>35099</v>
      </c>
      <c r="M16" s="2">
        <v>2614</v>
      </c>
    </row>
    <row r="17" spans="1:13" ht="15" customHeight="1">
      <c r="A17" s="271" t="s">
        <v>29</v>
      </c>
      <c r="B17" s="10">
        <v>69</v>
      </c>
      <c r="C17" s="10">
        <v>6342</v>
      </c>
      <c r="D17" s="10">
        <v>918</v>
      </c>
      <c r="E17" s="10">
        <v>779</v>
      </c>
      <c r="F17" s="10">
        <v>113320</v>
      </c>
      <c r="G17" s="10">
        <v>7994</v>
      </c>
      <c r="H17" s="10">
        <v>93</v>
      </c>
      <c r="I17" s="10">
        <v>46938</v>
      </c>
      <c r="J17" s="9">
        <v>3309</v>
      </c>
      <c r="K17" s="10">
        <v>24</v>
      </c>
      <c r="L17" s="2">
        <v>41246</v>
      </c>
      <c r="M17" s="2">
        <v>2456</v>
      </c>
    </row>
    <row r="18" spans="1:13" ht="15" customHeight="1">
      <c r="A18" s="271" t="s">
        <v>136</v>
      </c>
      <c r="B18" s="10">
        <v>78</v>
      </c>
      <c r="C18" s="10">
        <v>6583</v>
      </c>
      <c r="D18" s="10">
        <v>981</v>
      </c>
      <c r="E18" s="10">
        <v>754</v>
      </c>
      <c r="F18" s="10">
        <v>108736</v>
      </c>
      <c r="G18" s="10">
        <v>8223</v>
      </c>
      <c r="H18" s="10">
        <v>94</v>
      </c>
      <c r="I18" s="10">
        <v>48225</v>
      </c>
      <c r="J18" s="9">
        <v>3598</v>
      </c>
      <c r="K18" s="10">
        <v>26</v>
      </c>
      <c r="L18" s="2">
        <v>43928</v>
      </c>
      <c r="M18" s="2">
        <v>2617</v>
      </c>
    </row>
    <row r="19" spans="1:13" ht="15" customHeight="1">
      <c r="A19" s="117" t="s">
        <v>138</v>
      </c>
      <c r="B19" s="10">
        <v>78</v>
      </c>
      <c r="C19" s="10">
        <v>6394</v>
      </c>
      <c r="D19" s="10">
        <v>991</v>
      </c>
      <c r="E19" s="10">
        <v>751</v>
      </c>
      <c r="F19" s="10">
        <v>105028</v>
      </c>
      <c r="G19" s="10">
        <v>8360</v>
      </c>
      <c r="H19" s="10">
        <v>94</v>
      </c>
      <c r="I19" s="10">
        <v>48788</v>
      </c>
      <c r="J19" s="9">
        <v>3768</v>
      </c>
      <c r="K19" s="10">
        <v>24</v>
      </c>
      <c r="L19" s="2">
        <v>45966</v>
      </c>
      <c r="M19" s="2">
        <v>2724</v>
      </c>
    </row>
    <row r="20" spans="1:13" ht="15" customHeight="1">
      <c r="A20" s="117" t="s">
        <v>153</v>
      </c>
      <c r="B20" s="10">
        <v>82</v>
      </c>
      <c r="C20" s="10">
        <v>6732</v>
      </c>
      <c r="D20" s="10">
        <v>1018</v>
      </c>
      <c r="E20" s="10">
        <f>708+23</f>
        <v>731</v>
      </c>
      <c r="F20" s="10">
        <f>100966+410</f>
        <v>101376</v>
      </c>
      <c r="G20" s="10">
        <f>8370+85</f>
        <v>8455</v>
      </c>
      <c r="H20" s="10">
        <v>94</v>
      </c>
      <c r="I20" s="10">
        <v>50452</v>
      </c>
      <c r="J20" s="9">
        <v>3981</v>
      </c>
      <c r="K20" s="120">
        <v>24</v>
      </c>
      <c r="L20" s="71">
        <v>46547</v>
      </c>
      <c r="M20" s="71">
        <v>2789</v>
      </c>
    </row>
    <row r="21" spans="1:13" ht="15" customHeight="1">
      <c r="A21" s="117" t="s">
        <v>163</v>
      </c>
      <c r="B21" s="10">
        <v>95</v>
      </c>
      <c r="C21" s="10">
        <v>7369</v>
      </c>
      <c r="D21" s="10">
        <v>1110</v>
      </c>
      <c r="E21" s="10">
        <f>704+23</f>
        <v>727</v>
      </c>
      <c r="F21" s="10">
        <f>98599+426</f>
        <v>99025</v>
      </c>
      <c r="G21" s="10">
        <f>8347+101</f>
        <v>8448</v>
      </c>
      <c r="H21" s="10">
        <v>94</v>
      </c>
      <c r="I21" s="10">
        <v>49367</v>
      </c>
      <c r="J21" s="9">
        <v>4013</v>
      </c>
      <c r="K21" s="120">
        <v>22</v>
      </c>
      <c r="L21" s="71">
        <v>44720</v>
      </c>
      <c r="M21" s="71">
        <v>2802</v>
      </c>
    </row>
    <row r="22" spans="1:13" ht="15" customHeight="1">
      <c r="A22" s="272" t="s">
        <v>177</v>
      </c>
      <c r="B22" s="10">
        <v>99</v>
      </c>
      <c r="C22" s="10">
        <v>7599</v>
      </c>
      <c r="D22" s="10">
        <v>1156</v>
      </c>
      <c r="E22" s="10">
        <f>698+23</f>
        <v>721</v>
      </c>
      <c r="F22" s="10">
        <f>96524+408</f>
        <v>96932</v>
      </c>
      <c r="G22" s="10">
        <f>8439+96</f>
        <v>8535</v>
      </c>
      <c r="H22" s="10">
        <v>94</v>
      </c>
      <c r="I22" s="10">
        <v>46421</v>
      </c>
      <c r="J22" s="9">
        <v>3947</v>
      </c>
      <c r="K22" s="120">
        <v>21</v>
      </c>
      <c r="L22" s="71">
        <v>41988</v>
      </c>
      <c r="M22" s="71">
        <v>2821</v>
      </c>
    </row>
    <row r="23" spans="1:13" ht="15" customHeight="1">
      <c r="A23" s="272" t="s">
        <v>257</v>
      </c>
      <c r="B23" s="120">
        <v>113</v>
      </c>
      <c r="C23" s="120">
        <v>8166</v>
      </c>
      <c r="D23" s="120">
        <v>1268</v>
      </c>
      <c r="E23" s="120">
        <v>720</v>
      </c>
      <c r="F23" s="120">
        <v>95639</v>
      </c>
      <c r="G23" s="120">
        <v>8138</v>
      </c>
      <c r="H23" s="120">
        <v>94</v>
      </c>
      <c r="I23" s="120">
        <v>43975</v>
      </c>
      <c r="J23" s="69">
        <v>3785</v>
      </c>
      <c r="K23" s="120">
        <v>20</v>
      </c>
      <c r="L23" s="71">
        <v>39735</v>
      </c>
      <c r="M23" s="71">
        <v>2833</v>
      </c>
    </row>
    <row r="24" spans="1:13" ht="15" customHeight="1">
      <c r="A24" s="181"/>
    </row>
    <row r="25" spans="1:13">
      <c r="A25" s="12" t="s">
        <v>116</v>
      </c>
    </row>
  </sheetData>
  <customSheetViews>
    <customSheetView guid="{DB2564B4-48F7-4606-B880-9F5287CE0C36}">
      <pane ySplit="4" topLeftCell="A5" activePane="bottomLeft" state="frozen"/>
      <selection pane="bottomLeft" activeCell="F30" sqref="F3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764A504B-FA66-4EB5-9B32-8F4C6B9C44C9}">
      <pane ySplit="4" topLeftCell="A6" activePane="bottomLeft" state="frozen"/>
      <selection pane="bottomLeft" activeCell="M2" sqref="M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2A23566-198C-4917-B558-26CE3EB2F1D6}" scale="130" showPageBreaks="1">
      <pane ySplit="4" topLeftCell="A5" activePane="bottomLeft" state="frozen"/>
      <selection pane="bottomLeft" activeCell="A24" sqref="A2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BC294C-3C7A-4A28-963E-7F632AAD6016}" scale="115">
      <pane ySplit="4" topLeftCell="A8" activePane="bottomLeft" state="frozen"/>
      <selection pane="bottomLeft" activeCell="K22" sqref="K2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&amp;L&amp;"Arial,Regular"&amp;12Образовање</oddHeader>
        <oddFooter>&amp;L&amp;"Arial,Regular"&amp;8Статистички годишњак Републике Српске 2011&amp;C&amp;"Arial,Regular"&amp;8Стр. &amp;P од &amp;N</oddFooter>
      </headerFooter>
    </customSheetView>
    <customSheetView guid="{4C555030-B639-445A-B305-835534289AE6}" showPageBreaks="1">
      <pane ySplit="4" topLeftCell="A6" activePane="bottomLeft" state="frozen"/>
      <selection pane="bottomLeft" activeCell="H22" sqref="H2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F74987D-6181-42D1-AE99-A8659DEA9D55}" showPageBreaks="1" showRuler="0">
      <selection activeCell="E22" sqref="E2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&amp;L&amp;"Arial,Regular"&amp;12Образовање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A5ACF5B-08F9-4015-80EE-14D4FB713380}" scale="130">
      <pane ySplit="4" topLeftCell="A14" activePane="bottomLeft" state="frozen"/>
      <selection pane="bottomLeft" activeCell="A18" sqref="A18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&amp;L&amp;"Arial,Regular"&amp;12Образовање</oddHeader>
        <oddFooter>&amp;L&amp;"Arial,Regular"&amp;8Статистички годишњак Републике Српске 2011&amp;C&amp;"Arial,Regular"&amp;8Стр. &amp;P од &amp;N</oddFooter>
      </headerFooter>
    </customSheetView>
    <customSheetView guid="{4CC4EBF9-B3A6-4F89-877D-2C8B3642BB7B}">
      <pane ySplit="4" topLeftCell="A5" activePane="bottomLeft" state="frozen"/>
      <selection pane="bottomLeft" activeCell="D34" sqref="D34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6BC8EEE9-ED24-4EF2-AD7A-BBDA46FF0E7A}" scale="115" showPageBreaks="1">
      <pane ySplit="4" topLeftCell="A5" activePane="bottomLeft" state="frozen"/>
      <selection pane="bottomLeft" activeCell="K22" sqref="K22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&amp;L&amp;"Arial,Regular"&amp;12Образовање</oddHeader>
        <oddFooter>&amp;L&amp;"Arial,Regular"&amp;8Статистички годишњак Републике Српске 2011&amp;C&amp;"Arial,Regular"&amp;8Стр. &amp;P од &amp;N</oddFooter>
      </headerFooter>
    </customSheetView>
    <customSheetView guid="{9E5258E9-EC30-4FC5-8235-03360C2CCE64}">
      <pane ySplit="4" topLeftCell="A5" activePane="bottomLeft" state="frozen"/>
      <selection pane="bottomLeft" activeCell="G34" sqref="G34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9E288C68-A855-497F-B9E8-35946C714420}">
      <pane ySplit="4" topLeftCell="A5" activePane="bottomLeft" state="frozen"/>
      <selection pane="bottomLeft" activeCell="N22" sqref="N22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</customSheetViews>
  <mergeCells count="4">
    <mergeCell ref="B3:D3"/>
    <mergeCell ref="E3:G3"/>
    <mergeCell ref="H3:J3"/>
    <mergeCell ref="K3:M3"/>
  </mergeCells>
  <phoneticPr fontId="24" type="noConversion"/>
  <hyperlinks>
    <hyperlink ref="M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2"/>
  <headerFooter>
    <oddHeader>&amp;L&amp;"Arial,Regular"&amp;12Образовање</oddHeader>
    <oddFooter>&amp;C&amp;"Arial,Regular"&amp;8Стр. &amp;P од &amp;N&amp;L&amp;"Arial,Regular"&amp;8Статистички годишњак Републике Српске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1"/>
  <dimension ref="A1:L21"/>
  <sheetViews>
    <sheetView zoomScale="130" zoomScaleNormal="100" workbookViewId="0">
      <pane ySplit="3" topLeftCell="A4" activePane="bottomLeft" state="frozen"/>
      <selection pane="bottomLeft" activeCell="C13" sqref="C13"/>
    </sheetView>
  </sheetViews>
  <sheetFormatPr defaultRowHeight="12"/>
  <cols>
    <col min="1" max="1" width="9.140625" style="2" customWidth="1"/>
    <col min="2" max="2" width="10.85546875" style="2" customWidth="1"/>
    <col min="3" max="4" width="13.140625" style="2" customWidth="1"/>
    <col min="5" max="5" width="10.85546875" style="2" customWidth="1"/>
    <col min="6" max="6" width="10.85546875" style="4" customWidth="1"/>
    <col min="7" max="7" width="15.42578125" style="2" customWidth="1"/>
    <col min="8" max="10" width="8.7109375" style="2" customWidth="1"/>
    <col min="11" max="11" width="13" style="2" customWidth="1"/>
    <col min="12" max="12" width="9.140625" style="4" customWidth="1"/>
    <col min="13" max="13" width="10.7109375" style="2" customWidth="1"/>
    <col min="14" max="16384" width="9.140625" style="2"/>
  </cols>
  <sheetData>
    <row r="1" spans="1:12" s="3" customFormat="1">
      <c r="A1" s="54" t="s">
        <v>248</v>
      </c>
      <c r="B1" s="2"/>
      <c r="C1" s="2"/>
      <c r="D1" s="2"/>
      <c r="E1" s="2"/>
      <c r="F1" s="2"/>
      <c r="I1" s="2"/>
      <c r="J1" s="2"/>
    </row>
    <row r="2" spans="1:12" ht="15" customHeight="1" thickBot="1">
      <c r="A2" s="7"/>
      <c r="E2" s="5" t="s">
        <v>1</v>
      </c>
      <c r="F2" s="55"/>
      <c r="L2" s="2"/>
    </row>
    <row r="3" spans="1:12" ht="53.25" customHeight="1" thickTop="1">
      <c r="A3" s="57"/>
      <c r="B3" s="58" t="s">
        <v>6</v>
      </c>
      <c r="C3" s="58" t="s">
        <v>93</v>
      </c>
      <c r="D3" s="58" t="s">
        <v>94</v>
      </c>
      <c r="E3" s="59" t="s">
        <v>66</v>
      </c>
      <c r="F3" s="60"/>
      <c r="G3" s="60"/>
    </row>
    <row r="4" spans="1:12" ht="15" customHeight="1">
      <c r="A4" s="61">
        <v>2006</v>
      </c>
      <c r="B4" s="10">
        <v>3036</v>
      </c>
      <c r="C4" s="10">
        <v>2419</v>
      </c>
      <c r="D4" s="10">
        <v>601</v>
      </c>
      <c r="E4" s="10">
        <v>16</v>
      </c>
      <c r="F4" s="14"/>
      <c r="G4" s="14"/>
      <c r="H4" s="10"/>
      <c r="I4" s="10"/>
      <c r="J4" s="9"/>
      <c r="K4" s="10"/>
      <c r="L4" s="2"/>
    </row>
    <row r="5" spans="1:12" ht="15" customHeight="1">
      <c r="A5" s="61">
        <v>2007</v>
      </c>
      <c r="B5" s="10">
        <v>4301</v>
      </c>
      <c r="C5" s="10">
        <v>2849</v>
      </c>
      <c r="D5" s="10">
        <v>1431</v>
      </c>
      <c r="E5" s="10">
        <v>21</v>
      </c>
      <c r="F5" s="14"/>
      <c r="G5" s="14"/>
      <c r="H5" s="10"/>
      <c r="I5" s="10"/>
      <c r="J5" s="9"/>
      <c r="K5" s="10"/>
      <c r="L5" s="2"/>
    </row>
    <row r="6" spans="1:12" ht="15" customHeight="1">
      <c r="A6" s="61">
        <v>2008</v>
      </c>
      <c r="B6" s="10">
        <v>5886</v>
      </c>
      <c r="C6" s="10">
        <v>3365</v>
      </c>
      <c r="D6" s="10">
        <v>2505</v>
      </c>
      <c r="E6" s="10">
        <v>16</v>
      </c>
      <c r="F6" s="14"/>
      <c r="G6" s="14"/>
      <c r="H6" s="10"/>
      <c r="I6" s="10"/>
      <c r="J6" s="9"/>
      <c r="K6" s="10"/>
      <c r="L6" s="2"/>
    </row>
    <row r="7" spans="1:12" ht="15" customHeight="1">
      <c r="A7" s="61">
        <v>2009</v>
      </c>
      <c r="B7" s="10">
        <v>6931</v>
      </c>
      <c r="C7" s="10">
        <v>3249</v>
      </c>
      <c r="D7" s="10">
        <v>3644</v>
      </c>
      <c r="E7" s="10">
        <v>38</v>
      </c>
      <c r="F7" s="14"/>
      <c r="G7" s="14"/>
      <c r="H7" s="10"/>
      <c r="I7" s="10"/>
      <c r="J7" s="9"/>
      <c r="K7" s="10"/>
      <c r="L7" s="2"/>
    </row>
    <row r="8" spans="1:12" ht="15" customHeight="1">
      <c r="A8" s="61">
        <v>2010</v>
      </c>
      <c r="B8" s="56">
        <v>7328</v>
      </c>
      <c r="C8" s="56">
        <v>3689</v>
      </c>
      <c r="D8" s="56">
        <v>3608</v>
      </c>
      <c r="E8" s="56">
        <v>31</v>
      </c>
      <c r="F8" s="14"/>
      <c r="G8" s="14"/>
      <c r="H8" s="10"/>
      <c r="I8" s="10"/>
      <c r="J8" s="9"/>
      <c r="K8" s="10"/>
      <c r="L8" s="2"/>
    </row>
    <row r="9" spans="1:12" ht="15" customHeight="1">
      <c r="A9" s="61">
        <v>2011</v>
      </c>
      <c r="B9" s="10">
        <v>7855</v>
      </c>
      <c r="C9" s="10">
        <v>3997</v>
      </c>
      <c r="D9" s="10">
        <v>3811</v>
      </c>
      <c r="E9" s="10">
        <v>47</v>
      </c>
      <c r="F9" s="14"/>
      <c r="G9" s="14"/>
      <c r="H9" s="10"/>
      <c r="I9" s="10"/>
      <c r="J9" s="9"/>
      <c r="K9" s="10"/>
      <c r="L9" s="2"/>
    </row>
    <row r="10" spans="1:12" ht="15" customHeight="1">
      <c r="A10" s="61">
        <v>2012</v>
      </c>
      <c r="B10" s="10">
        <v>7567</v>
      </c>
      <c r="C10" s="10">
        <v>3724</v>
      </c>
      <c r="D10" s="10">
        <v>3798</v>
      </c>
      <c r="E10" s="10">
        <v>45</v>
      </c>
      <c r="F10" s="14"/>
      <c r="G10" s="14"/>
      <c r="H10" s="10"/>
      <c r="I10" s="10"/>
      <c r="J10" s="9"/>
      <c r="K10" s="10"/>
      <c r="L10" s="2"/>
    </row>
    <row r="11" spans="1:12" ht="15" customHeight="1">
      <c r="A11" s="164">
        <v>2013</v>
      </c>
      <c r="B11" s="10">
        <v>7097</v>
      </c>
      <c r="C11" s="10">
        <v>3609</v>
      </c>
      <c r="D11" s="10">
        <v>3433</v>
      </c>
      <c r="E11" s="10">
        <v>55</v>
      </c>
      <c r="F11" s="14"/>
      <c r="G11" s="14"/>
      <c r="H11" s="10"/>
      <c r="I11" s="10"/>
      <c r="J11" s="9"/>
      <c r="K11" s="10"/>
      <c r="L11" s="2"/>
    </row>
    <row r="12" spans="1:12" ht="15" customHeight="1">
      <c r="A12" s="205" t="s">
        <v>185</v>
      </c>
      <c r="B12" s="10">
        <v>6563</v>
      </c>
      <c r="C12" s="10">
        <v>3580</v>
      </c>
      <c r="D12" s="10">
        <v>2983</v>
      </c>
      <c r="E12" s="10" t="s">
        <v>3</v>
      </c>
      <c r="F12" s="14"/>
      <c r="G12" s="14"/>
      <c r="H12" s="10"/>
      <c r="I12" s="10"/>
      <c r="J12" s="9"/>
      <c r="K12" s="10"/>
      <c r="L12" s="2"/>
    </row>
    <row r="13" spans="1:12" ht="15" customHeight="1">
      <c r="A13" s="205">
        <v>2015</v>
      </c>
      <c r="B13" s="10">
        <f>SUM(C13:D13)</f>
        <v>6062</v>
      </c>
      <c r="C13" s="10">
        <v>3032</v>
      </c>
      <c r="D13" s="10">
        <v>3030</v>
      </c>
      <c r="E13" s="10" t="s">
        <v>3</v>
      </c>
      <c r="F13" s="14"/>
      <c r="G13" s="14"/>
      <c r="H13" s="10"/>
      <c r="I13" s="10"/>
      <c r="J13" s="9"/>
      <c r="K13" s="10"/>
      <c r="L13" s="2"/>
    </row>
    <row r="15" spans="1:12" ht="60.75" customHeight="1">
      <c r="A15" s="324" t="s">
        <v>245</v>
      </c>
      <c r="B15" s="324"/>
      <c r="C15" s="324"/>
      <c r="D15" s="324"/>
      <c r="E15" s="324"/>
    </row>
    <row r="16" spans="1:12">
      <c r="B16" s="126"/>
      <c r="C16" s="127"/>
    </row>
    <row r="17" spans="2:3">
      <c r="B17" s="126"/>
      <c r="C17" s="127"/>
    </row>
    <row r="18" spans="2:3">
      <c r="B18" s="126"/>
      <c r="C18" s="127"/>
    </row>
    <row r="19" spans="2:3">
      <c r="B19" s="126"/>
      <c r="C19" s="127"/>
    </row>
    <row r="20" spans="2:3">
      <c r="B20" s="126"/>
      <c r="C20" s="127"/>
    </row>
    <row r="21" spans="2:3">
      <c r="B21" s="126"/>
      <c r="C21" s="127"/>
    </row>
  </sheetData>
  <customSheetViews>
    <customSheetView guid="{DB2564B4-48F7-4606-B880-9F5287CE0C36}" scale="130">
      <pane ySplit="3" topLeftCell="A4" activePane="bottomLeft" state="frozen"/>
      <selection pane="bottomLeft" activeCell="C13" sqref="C1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764A504B-FA66-4EB5-9B32-8F4C6B9C44C9}" scale="130">
      <pane ySplit="3" topLeftCell="A4" activePane="bottomLeft" state="frozen"/>
      <selection pane="bottomLeft" activeCell="C13" sqref="C1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2A23566-198C-4917-B558-26CE3EB2F1D6}" scale="130" showPageBreaks="1">
      <pane ySplit="3" topLeftCell="A4" activePane="bottomLeft" state="frozen"/>
      <selection pane="bottomLeft" activeCell="A17" sqref="A17:IV1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BC294C-3C7A-4A28-963E-7F632AAD6016}" scale="130">
      <pane ySplit="3" topLeftCell="A4" activePane="bottomLeft" state="frozen"/>
      <selection pane="bottomLeft" activeCell="A11" sqref="A1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555030-B639-445A-B305-835534289AE6}" scale="130" showPageBreaks="1">
      <pane ySplit="3" topLeftCell="A4" activePane="bottomLeft" state="frozen"/>
      <selection pane="bottomLeft" activeCell="C13" sqref="C13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F74987D-6181-42D1-AE99-A8659DEA9D55}" showPageBreaks="1" showRuler="0">
      <selection activeCell="E20" sqref="E20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>&amp;L&amp;"Arial,Regular"&amp;12Образовање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A5ACF5B-08F9-4015-80EE-14D4FB713380}" scale="130" hiddenRows="1">
      <pane ySplit="3" topLeftCell="A5" activePane="bottomLeft" state="frozen"/>
      <selection pane="bottomLeft"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C4EBF9-B3A6-4F89-877D-2C8B3642BB7B}">
      <pane ySplit="3" topLeftCell="A4" activePane="bottomLeft" state="frozen"/>
      <selection pane="bottomLeft" activeCell="C13" sqref="C13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6BC8EEE9-ED24-4EF2-AD7A-BBDA46FF0E7A}" scale="130" showPageBreaks="1">
      <pane ySplit="3" topLeftCell="A4" activePane="bottomLeft" state="frozen"/>
      <selection pane="bottomLeft" activeCell="B13" sqref="B13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E5258E9-EC30-4FC5-8235-03360C2CCE64}" scale="130">
      <pane ySplit="3" topLeftCell="A4" activePane="bottomLeft" state="frozen"/>
      <selection pane="bottomLeft" activeCell="C13" sqref="C13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9E288C68-A855-497F-B9E8-35946C714420}" scale="130">
      <pane ySplit="3" topLeftCell="A4" activePane="bottomLeft" state="frozen"/>
      <selection pane="bottomLeft" activeCell="G13" sqref="G13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</customSheetViews>
  <mergeCells count="1">
    <mergeCell ref="A15:E15"/>
  </mergeCells>
  <phoneticPr fontId="24" type="noConversion"/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&amp;L&amp;"Arial,Regular"&amp;12Образовање</oddHeader>
    <oddFooter>&amp;C&amp;"Arial,Regular"&amp;8Стр. &amp;P од &amp;N&amp;L&amp;"Arial,Regular"&amp;8Статистички годишњак Републике Српске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F9"/>
  <sheetViews>
    <sheetView workbookViewId="0"/>
  </sheetViews>
  <sheetFormatPr defaultRowHeight="15"/>
  <cols>
    <col min="1" max="1" width="11.42578125" customWidth="1"/>
    <col min="2" max="5" width="16" customWidth="1"/>
  </cols>
  <sheetData>
    <row r="1" spans="1:6">
      <c r="A1" s="84" t="s">
        <v>292</v>
      </c>
    </row>
    <row r="2" spans="1:6" ht="15.75" thickBot="1">
      <c r="A2" s="207"/>
      <c r="B2" s="206"/>
      <c r="E2" s="5" t="s">
        <v>1</v>
      </c>
    </row>
    <row r="3" spans="1:6" ht="28.5" customHeight="1" thickTop="1">
      <c r="A3" s="346"/>
      <c r="B3" s="344" t="s">
        <v>293</v>
      </c>
      <c r="C3" s="344"/>
      <c r="D3" s="344" t="s">
        <v>186</v>
      </c>
      <c r="E3" s="345"/>
      <c r="F3" s="206"/>
    </row>
    <row r="4" spans="1:6" ht="20.25" customHeight="1">
      <c r="A4" s="347"/>
      <c r="B4" s="208" t="s">
        <v>5</v>
      </c>
      <c r="C4" s="208" t="s">
        <v>41</v>
      </c>
      <c r="D4" s="208" t="s">
        <v>5</v>
      </c>
      <c r="E4" s="290" t="s">
        <v>41</v>
      </c>
      <c r="F4" s="206"/>
    </row>
    <row r="5" spans="1:6" ht="23.25" customHeight="1">
      <c r="A5" s="117" t="s">
        <v>138</v>
      </c>
      <c r="B5" s="107">
        <v>1444</v>
      </c>
      <c r="C5" s="107">
        <v>708</v>
      </c>
      <c r="D5" s="107">
        <v>70</v>
      </c>
      <c r="E5" s="107">
        <v>18</v>
      </c>
      <c r="F5" s="206"/>
    </row>
    <row r="6" spans="1:6" ht="23.25" customHeight="1">
      <c r="A6" s="117" t="s">
        <v>153</v>
      </c>
      <c r="B6" s="107">
        <v>1791</v>
      </c>
      <c r="C6" s="107">
        <v>884</v>
      </c>
      <c r="D6" s="107">
        <v>43</v>
      </c>
      <c r="E6" s="107">
        <v>9</v>
      </c>
      <c r="F6" s="206"/>
    </row>
    <row r="7" spans="1:6" ht="23.25" customHeight="1">
      <c r="A7" s="117" t="s">
        <v>163</v>
      </c>
      <c r="B7" s="107">
        <v>2175</v>
      </c>
      <c r="C7" s="107">
        <v>1122</v>
      </c>
      <c r="D7" s="107">
        <v>50</v>
      </c>
      <c r="E7" s="107">
        <v>20</v>
      </c>
      <c r="F7" s="206"/>
    </row>
    <row r="8" spans="1:6" ht="23.25" customHeight="1">
      <c r="A8" s="272" t="s">
        <v>177</v>
      </c>
      <c r="B8" s="107">
        <v>2407</v>
      </c>
      <c r="C8" s="107">
        <v>1354</v>
      </c>
      <c r="D8" s="107">
        <v>68</v>
      </c>
      <c r="E8" s="107">
        <v>32</v>
      </c>
      <c r="F8" s="206"/>
    </row>
    <row r="9" spans="1:6" ht="23.25" customHeight="1">
      <c r="A9" s="272" t="s">
        <v>257</v>
      </c>
      <c r="B9" s="107">
        <v>2439</v>
      </c>
      <c r="C9" s="107">
        <v>1372</v>
      </c>
      <c r="D9" s="107">
        <v>43</v>
      </c>
      <c r="E9" s="107">
        <v>17</v>
      </c>
      <c r="F9" s="206"/>
    </row>
  </sheetData>
  <customSheetViews>
    <customSheetView guid="{DB2564B4-48F7-4606-B880-9F5287CE0C36}">
      <selection activeCell="D17" sqref="D17"/>
      <pageMargins left="0.15748031496062992" right="0.15748031496062992" top="0.74803149606299213" bottom="0.74803149606299213" header="0.31496062992125984" footer="0.31496062992125984"/>
      <pageSetup paperSize="9" orientation="landscape" r:id="rId1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64A504B-FA66-4EB5-9B32-8F4C6B9C44C9}">
      <selection activeCell="D17" sqref="D17"/>
      <pageMargins left="0.15748031496062992" right="0.15748031496062992" top="0.74803149606299213" bottom="0.74803149606299213" header="0.31496062992125984" footer="0.31496062992125984"/>
      <pageSetup paperSize="9" orientation="landscape" r:id="rId2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D2A23566-198C-4917-B558-26CE3EB2F1D6}" showPageBreaks="1">
      <selection activeCell="B19" sqref="B19"/>
      <pageMargins left="0.15748031496062992" right="0.15748031496062992" top="0.74803149606299213" bottom="0.74803149606299213" header="0.31496062992125984" footer="0.31496062992125984"/>
      <pageSetup paperSize="9" orientation="landscape" r:id="rId3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E5258E9-EC30-4FC5-8235-03360C2CCE64}">
      <selection activeCell="D17" sqref="D17"/>
      <pageMargins left="0.15748031496062992" right="0.15748031496062992" top="0.74803149606299213" bottom="0.74803149606299213" header="0.31496062992125984" footer="0.31496062992125984"/>
      <pageSetup paperSize="9" orientation="landscape" r:id="rId4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E288C68-A855-497F-B9E8-35946C714420}">
      <selection activeCell="D17" sqref="D17"/>
      <pageMargins left="0.15748031496062992" right="0.15748031496062992" top="0.74803149606299213" bottom="0.74803149606299213" header="0.31496062992125984" footer="0.31496062992125984"/>
      <pageSetup paperSize="9" orientation="landscape" r:id="rId5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3">
    <mergeCell ref="B3:C3"/>
    <mergeCell ref="D3:E3"/>
    <mergeCell ref="A3:A4"/>
  </mergeCells>
  <hyperlinks>
    <hyperlink ref="E2" location="'Листа табела'!A1" display="Листа табела"/>
  </hyperlinks>
  <pageMargins left="0.15748031496062992" right="0.15748031496062992" top="0.74803149606299213" bottom="0.74803149606299213" header="0.31496062992125984" footer="0.31496062992125984"/>
  <pageSetup paperSize="9" orientation="landscape" r:id="rId6"/>
  <headerFooter>
    <oddHeader>&amp;L&amp;"Arial,Regular"&amp;12Образовање</oddHeader>
    <oddFooter>&amp;C&amp;"Arial,Regular"&amp;8Стр. &amp;P од &amp;N&amp;L&amp;"Arial,Regular"&amp;8Статистички годишњак Републике Српске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M17"/>
  <sheetViews>
    <sheetView zoomScale="120" zoomScaleNormal="120" workbookViewId="0">
      <selection activeCell="A2" sqref="A2"/>
    </sheetView>
  </sheetViews>
  <sheetFormatPr defaultRowHeight="12"/>
  <cols>
    <col min="1" max="1" width="44.140625" style="210" customWidth="1"/>
    <col min="2" max="9" width="7.28515625" style="210" customWidth="1"/>
    <col min="10" max="16384" width="9.140625" style="210"/>
  </cols>
  <sheetData>
    <row r="1" spans="1:13">
      <c r="A1" s="209" t="s">
        <v>294</v>
      </c>
    </row>
    <row r="2" spans="1:13" ht="12.75" thickBot="1">
      <c r="K2" s="5" t="s">
        <v>1</v>
      </c>
    </row>
    <row r="3" spans="1:13" ht="18" customHeight="1" thickTop="1">
      <c r="A3" s="350" t="s">
        <v>48</v>
      </c>
      <c r="B3" s="348" t="s">
        <v>138</v>
      </c>
      <c r="C3" s="348"/>
      <c r="D3" s="348" t="s">
        <v>153</v>
      </c>
      <c r="E3" s="348"/>
      <c r="F3" s="348" t="s">
        <v>163</v>
      </c>
      <c r="G3" s="348"/>
      <c r="H3" s="348" t="s">
        <v>177</v>
      </c>
      <c r="I3" s="349"/>
      <c r="J3" s="348" t="s">
        <v>257</v>
      </c>
      <c r="K3" s="349"/>
    </row>
    <row r="4" spans="1:13" ht="18" customHeight="1">
      <c r="A4" s="351"/>
      <c r="B4" s="214" t="s">
        <v>189</v>
      </c>
      <c r="C4" s="214" t="s">
        <v>41</v>
      </c>
      <c r="D4" s="214" t="s">
        <v>189</v>
      </c>
      <c r="E4" s="214" t="s">
        <v>41</v>
      </c>
      <c r="F4" s="214" t="s">
        <v>189</v>
      </c>
      <c r="G4" s="214" t="s">
        <v>41</v>
      </c>
      <c r="H4" s="214" t="s">
        <v>189</v>
      </c>
      <c r="I4" s="215" t="s">
        <v>41</v>
      </c>
      <c r="J4" s="214" t="s">
        <v>189</v>
      </c>
      <c r="K4" s="215" t="s">
        <v>41</v>
      </c>
    </row>
    <row r="5" spans="1:13" ht="17.25" customHeight="1">
      <c r="A5" s="216" t="s">
        <v>65</v>
      </c>
      <c r="B5" s="211">
        <v>1444</v>
      </c>
      <c r="C5" s="211">
        <v>708</v>
      </c>
      <c r="D5" s="211">
        <v>1791</v>
      </c>
      <c r="E5" s="211">
        <v>884</v>
      </c>
      <c r="F5" s="211">
        <v>2175</v>
      </c>
      <c r="G5" s="211">
        <v>1122</v>
      </c>
      <c r="H5" s="211">
        <v>2407</v>
      </c>
      <c r="I5" s="211">
        <v>1354</v>
      </c>
      <c r="J5" s="211">
        <f>SUM(J6:J14)</f>
        <v>2439</v>
      </c>
      <c r="K5" s="211">
        <f>SUM(K6:K14)</f>
        <v>1372</v>
      </c>
    </row>
    <row r="6" spans="1:13" ht="17.25" customHeight="1">
      <c r="A6" s="217" t="s">
        <v>56</v>
      </c>
      <c r="B6" s="211">
        <v>1433</v>
      </c>
      <c r="C6" s="211">
        <v>708</v>
      </c>
      <c r="D6" s="212">
        <v>989</v>
      </c>
      <c r="E6" s="212">
        <v>537</v>
      </c>
      <c r="F6" s="211">
        <v>904</v>
      </c>
      <c r="G6" s="211">
        <v>509</v>
      </c>
      <c r="H6" s="211">
        <v>846</v>
      </c>
      <c r="I6" s="211">
        <v>538</v>
      </c>
      <c r="J6" s="211">
        <v>901</v>
      </c>
      <c r="K6" s="211">
        <v>535</v>
      </c>
    </row>
    <row r="7" spans="1:13" ht="17.25" customHeight="1">
      <c r="A7" s="217" t="s">
        <v>57</v>
      </c>
      <c r="B7" s="212">
        <v>717</v>
      </c>
      <c r="C7" s="212">
        <v>385</v>
      </c>
      <c r="D7" s="212">
        <v>541</v>
      </c>
      <c r="E7" s="212">
        <v>257</v>
      </c>
      <c r="F7" s="211">
        <v>757</v>
      </c>
      <c r="G7" s="211">
        <v>424</v>
      </c>
      <c r="H7" s="211">
        <v>1056</v>
      </c>
      <c r="I7" s="211">
        <v>544</v>
      </c>
      <c r="J7" s="211">
        <v>1189</v>
      </c>
      <c r="K7" s="211">
        <v>662</v>
      </c>
    </row>
    <row r="8" spans="1:13" ht="17.25" customHeight="1">
      <c r="A8" s="32" t="s">
        <v>58</v>
      </c>
      <c r="B8" s="212">
        <v>361</v>
      </c>
      <c r="C8" s="212">
        <v>170</v>
      </c>
      <c r="D8" s="211">
        <v>49</v>
      </c>
      <c r="E8" s="211">
        <v>27</v>
      </c>
      <c r="F8" s="211">
        <v>48</v>
      </c>
      <c r="G8" s="211">
        <v>20</v>
      </c>
      <c r="H8" s="211">
        <v>52</v>
      </c>
      <c r="I8" s="211">
        <v>20</v>
      </c>
      <c r="J8" s="211">
        <v>33</v>
      </c>
      <c r="K8" s="211">
        <v>11</v>
      </c>
    </row>
    <row r="9" spans="1:13" ht="17.25" customHeight="1">
      <c r="A9" s="217" t="s">
        <v>59</v>
      </c>
      <c r="B9" s="211">
        <v>57</v>
      </c>
      <c r="C9" s="211">
        <v>27</v>
      </c>
      <c r="D9" s="212">
        <v>31</v>
      </c>
      <c r="E9" s="212">
        <v>3</v>
      </c>
      <c r="F9" s="211">
        <v>66</v>
      </c>
      <c r="G9" s="211">
        <v>26</v>
      </c>
      <c r="H9" s="211">
        <v>107</v>
      </c>
      <c r="I9" s="211">
        <v>54</v>
      </c>
      <c r="J9" s="211">
        <v>56</v>
      </c>
      <c r="K9" s="211">
        <v>26</v>
      </c>
      <c r="L9" s="291"/>
      <c r="M9" s="291"/>
    </row>
    <row r="10" spans="1:13" ht="17.25" customHeight="1">
      <c r="A10" s="217" t="s">
        <v>60</v>
      </c>
      <c r="B10" s="212">
        <v>135</v>
      </c>
      <c r="C10" s="212">
        <v>63</v>
      </c>
      <c r="D10" s="212">
        <v>92</v>
      </c>
      <c r="E10" s="212">
        <v>48</v>
      </c>
      <c r="F10" s="211">
        <v>88</v>
      </c>
      <c r="G10" s="211">
        <v>30</v>
      </c>
      <c r="H10" s="211">
        <v>60</v>
      </c>
      <c r="I10" s="211">
        <v>35</v>
      </c>
      <c r="J10" s="211">
        <v>75</v>
      </c>
      <c r="K10" s="211">
        <v>41</v>
      </c>
      <c r="L10" s="291"/>
      <c r="M10" s="291"/>
    </row>
    <row r="11" spans="1:13" ht="17.25" customHeight="1">
      <c r="A11" s="217" t="s">
        <v>187</v>
      </c>
      <c r="B11" s="212">
        <v>46</v>
      </c>
      <c r="C11" s="212">
        <v>15</v>
      </c>
      <c r="D11" s="212">
        <v>18</v>
      </c>
      <c r="E11" s="212">
        <v>7</v>
      </c>
      <c r="F11" s="211">
        <v>62</v>
      </c>
      <c r="G11" s="211">
        <v>36</v>
      </c>
      <c r="H11" s="211">
        <v>160</v>
      </c>
      <c r="I11" s="211">
        <v>107</v>
      </c>
      <c r="J11" s="211">
        <v>74</v>
      </c>
      <c r="K11" s="211">
        <v>43</v>
      </c>
    </row>
    <row r="12" spans="1:13" ht="17.25" customHeight="1">
      <c r="A12" s="218" t="s">
        <v>61</v>
      </c>
      <c r="B12" s="212">
        <v>60</v>
      </c>
      <c r="C12" s="212">
        <v>29</v>
      </c>
      <c r="D12" s="211" t="s">
        <v>3</v>
      </c>
      <c r="E12" s="211" t="s">
        <v>3</v>
      </c>
      <c r="F12" s="211">
        <v>58</v>
      </c>
      <c r="G12" s="211">
        <v>24</v>
      </c>
      <c r="H12" s="211">
        <v>23</v>
      </c>
      <c r="I12" s="211">
        <v>14</v>
      </c>
      <c r="J12" s="211">
        <v>20</v>
      </c>
      <c r="K12" s="211">
        <v>6</v>
      </c>
    </row>
    <row r="13" spans="1:13" ht="17.25" customHeight="1">
      <c r="A13" s="217" t="s">
        <v>188</v>
      </c>
      <c r="B13" s="212">
        <v>57</v>
      </c>
      <c r="C13" s="212">
        <v>19</v>
      </c>
      <c r="D13" s="212" t="s">
        <v>3</v>
      </c>
      <c r="E13" s="212" t="s">
        <v>3</v>
      </c>
      <c r="F13" s="211">
        <v>100</v>
      </c>
      <c r="G13" s="211">
        <v>47</v>
      </c>
      <c r="H13" s="211">
        <v>103</v>
      </c>
      <c r="I13" s="211">
        <v>42</v>
      </c>
      <c r="J13" s="211">
        <v>91</v>
      </c>
      <c r="K13" s="211">
        <v>48</v>
      </c>
    </row>
    <row r="14" spans="1:13" ht="17.25" customHeight="1">
      <c r="A14" s="219" t="s">
        <v>190</v>
      </c>
      <c r="B14" s="211">
        <v>11</v>
      </c>
      <c r="C14" s="211" t="s">
        <v>3</v>
      </c>
      <c r="D14" s="211">
        <v>71</v>
      </c>
      <c r="E14" s="211">
        <v>5</v>
      </c>
      <c r="F14" s="211">
        <v>92</v>
      </c>
      <c r="G14" s="211">
        <v>6</v>
      </c>
      <c r="H14" s="211" t="s">
        <v>3</v>
      </c>
      <c r="I14" s="211" t="s">
        <v>3</v>
      </c>
      <c r="J14" s="211" t="s">
        <v>3</v>
      </c>
      <c r="K14" s="211" t="s">
        <v>3</v>
      </c>
    </row>
    <row r="16" spans="1:13" ht="40.5" customHeight="1">
      <c r="A16" s="324" t="s">
        <v>184</v>
      </c>
      <c r="B16" s="324"/>
      <c r="C16" s="324"/>
      <c r="D16" s="324"/>
      <c r="E16" s="324"/>
      <c r="F16" s="324"/>
      <c r="G16" s="324"/>
      <c r="H16" s="324"/>
      <c r="I16" s="324"/>
    </row>
    <row r="17" spans="1:1">
      <c r="A17" s="213"/>
    </row>
  </sheetData>
  <customSheetViews>
    <customSheetView guid="{DB2564B4-48F7-4606-B880-9F5287CE0C36}" scale="120">
      <pageMargins left="0.7" right="0.7" top="0.75" bottom="0.75" header="0.3" footer="0.3"/>
      <pageSetup paperSize="9" orientation="landscape" r:id="rId1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64A504B-FA66-4EB5-9B32-8F4C6B9C44C9}" scale="120">
      <pageMargins left="0.7" right="0.7" top="0.75" bottom="0.75" header="0.3" footer="0.3"/>
      <pageSetup paperSize="9" orientation="landscape" r:id="rId2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D2A23566-198C-4917-B558-26CE3EB2F1D6}" scale="120" showPageBreaks="1">
      <selection activeCell="L13" sqref="L13"/>
      <pageMargins left="0.7" right="0.7" top="0.75" bottom="0.75" header="0.3" footer="0.3"/>
      <pageSetup paperSize="9" orientation="landscape" r:id="rId3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E5258E9-EC30-4FC5-8235-03360C2CCE64}" scale="120">
      <pageMargins left="0.7" right="0.7" top="0.75" bottom="0.75" header="0.3" footer="0.3"/>
      <pageSetup paperSize="9" orientation="landscape" r:id="rId4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E288C68-A855-497F-B9E8-35946C714420}" scale="120">
      <pageMargins left="0.7" right="0.7" top="0.75" bottom="0.75" header="0.3" footer="0.3"/>
      <pageSetup paperSize="9" orientation="landscape" r:id="rId5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7">
    <mergeCell ref="J3:K3"/>
    <mergeCell ref="A3:A4"/>
    <mergeCell ref="A16:I16"/>
    <mergeCell ref="B3:C3"/>
    <mergeCell ref="D3:E3"/>
    <mergeCell ref="F3:G3"/>
    <mergeCell ref="H3:I3"/>
  </mergeCells>
  <hyperlinks>
    <hyperlink ref="K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&amp;L&amp;"Arial,Regular"&amp;12Образовање</oddHeader>
    <oddFooter>&amp;C&amp;"Arial,Regular"&amp;8Стр. &amp;P од &amp;N&amp;L&amp;"Arial,Regular"&amp;8Статистички годишњак Републике Српске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K17"/>
  <sheetViews>
    <sheetView zoomScale="120" zoomScaleNormal="120" workbookViewId="0">
      <selection activeCell="Q17" sqref="Q17"/>
    </sheetView>
  </sheetViews>
  <sheetFormatPr defaultRowHeight="12"/>
  <cols>
    <col min="1" max="1" width="44.140625" style="210" customWidth="1"/>
    <col min="2" max="9" width="7.28515625" style="210" customWidth="1"/>
    <col min="10" max="16384" width="9.140625" style="210"/>
  </cols>
  <sheetData>
    <row r="1" spans="1:11">
      <c r="A1" s="209" t="s">
        <v>288</v>
      </c>
    </row>
    <row r="2" spans="1:11" ht="12.75" thickBot="1">
      <c r="K2" s="5" t="s">
        <v>1</v>
      </c>
    </row>
    <row r="3" spans="1:11" ht="18" customHeight="1" thickTop="1">
      <c r="A3" s="350" t="s">
        <v>48</v>
      </c>
      <c r="B3" s="348" t="s">
        <v>138</v>
      </c>
      <c r="C3" s="348"/>
      <c r="D3" s="348" t="s">
        <v>153</v>
      </c>
      <c r="E3" s="348"/>
      <c r="F3" s="348" t="s">
        <v>163</v>
      </c>
      <c r="G3" s="348"/>
      <c r="H3" s="348" t="s">
        <v>177</v>
      </c>
      <c r="I3" s="349"/>
      <c r="J3" s="348" t="s">
        <v>257</v>
      </c>
      <c r="K3" s="349"/>
    </row>
    <row r="4" spans="1:11" ht="18" customHeight="1">
      <c r="A4" s="351"/>
      <c r="B4" s="214" t="s">
        <v>189</v>
      </c>
      <c r="C4" s="214" t="s">
        <v>41</v>
      </c>
      <c r="D4" s="214" t="s">
        <v>189</v>
      </c>
      <c r="E4" s="214" t="s">
        <v>41</v>
      </c>
      <c r="F4" s="214" t="s">
        <v>189</v>
      </c>
      <c r="G4" s="214" t="s">
        <v>41</v>
      </c>
      <c r="H4" s="214" t="s">
        <v>189</v>
      </c>
      <c r="I4" s="215" t="s">
        <v>41</v>
      </c>
      <c r="J4" s="214" t="s">
        <v>189</v>
      </c>
      <c r="K4" s="215" t="s">
        <v>41</v>
      </c>
    </row>
    <row r="5" spans="1:11" ht="17.25" customHeight="1">
      <c r="A5" s="216" t="s">
        <v>65</v>
      </c>
      <c r="B5" s="211">
        <v>70</v>
      </c>
      <c r="C5" s="211">
        <v>18</v>
      </c>
      <c r="D5" s="211">
        <v>43</v>
      </c>
      <c r="E5" s="211">
        <v>9</v>
      </c>
      <c r="F5" s="211">
        <v>50</v>
      </c>
      <c r="G5" s="211">
        <v>20</v>
      </c>
      <c r="H5" s="211">
        <v>68</v>
      </c>
      <c r="I5" s="211">
        <v>32</v>
      </c>
      <c r="J5" s="211">
        <v>43</v>
      </c>
      <c r="K5" s="211">
        <v>17</v>
      </c>
    </row>
    <row r="6" spans="1:11" ht="17.25" customHeight="1">
      <c r="A6" s="217" t="s">
        <v>56</v>
      </c>
      <c r="B6" s="211">
        <v>7</v>
      </c>
      <c r="C6" s="211" t="s">
        <v>3</v>
      </c>
      <c r="D6" s="212">
        <v>7</v>
      </c>
      <c r="E6" s="212">
        <v>3</v>
      </c>
      <c r="F6" s="211">
        <v>14</v>
      </c>
      <c r="G6" s="211">
        <v>3</v>
      </c>
      <c r="H6" s="211">
        <v>17</v>
      </c>
      <c r="I6" s="211">
        <v>7</v>
      </c>
      <c r="J6" s="211">
        <v>18</v>
      </c>
      <c r="K6" s="211">
        <v>8</v>
      </c>
    </row>
    <row r="7" spans="1:11" ht="17.25" customHeight="1">
      <c r="A7" s="217" t="s">
        <v>57</v>
      </c>
      <c r="B7" s="212">
        <v>24</v>
      </c>
      <c r="C7" s="212">
        <v>5</v>
      </c>
      <c r="D7" s="212">
        <v>20</v>
      </c>
      <c r="E7" s="212">
        <v>6</v>
      </c>
      <c r="F7" s="211">
        <v>22</v>
      </c>
      <c r="G7" s="211">
        <v>16</v>
      </c>
      <c r="H7" s="211">
        <v>42</v>
      </c>
      <c r="I7" s="211">
        <v>22</v>
      </c>
      <c r="J7" s="211">
        <v>25</v>
      </c>
      <c r="K7" s="211">
        <v>9</v>
      </c>
    </row>
    <row r="8" spans="1:11" ht="17.25" customHeight="1">
      <c r="A8" s="32" t="s">
        <v>58</v>
      </c>
      <c r="B8" s="212">
        <v>2</v>
      </c>
      <c r="C8" s="212">
        <v>1</v>
      </c>
      <c r="D8" s="211">
        <v>1</v>
      </c>
      <c r="E8" s="211" t="s">
        <v>3</v>
      </c>
      <c r="F8" s="211" t="s">
        <v>3</v>
      </c>
      <c r="G8" s="211" t="s">
        <v>3</v>
      </c>
      <c r="H8" s="211" t="s">
        <v>3</v>
      </c>
      <c r="I8" s="211" t="s">
        <v>3</v>
      </c>
      <c r="J8" s="211" t="s">
        <v>3</v>
      </c>
      <c r="K8" s="211" t="s">
        <v>3</v>
      </c>
    </row>
    <row r="9" spans="1:11" ht="17.25" customHeight="1">
      <c r="A9" s="217" t="s">
        <v>59</v>
      </c>
      <c r="B9" s="211" t="s">
        <v>3</v>
      </c>
      <c r="C9" s="211" t="s">
        <v>3</v>
      </c>
      <c r="D9" s="212">
        <v>1</v>
      </c>
      <c r="E9" s="212" t="s">
        <v>3</v>
      </c>
      <c r="F9" s="211" t="s">
        <v>3</v>
      </c>
      <c r="G9" s="211" t="s">
        <v>3</v>
      </c>
      <c r="H9" s="211" t="s">
        <v>3</v>
      </c>
      <c r="I9" s="211" t="s">
        <v>3</v>
      </c>
      <c r="J9" s="211" t="s">
        <v>3</v>
      </c>
      <c r="K9" s="211" t="s">
        <v>3</v>
      </c>
    </row>
    <row r="10" spans="1:11" ht="17.25" customHeight="1">
      <c r="A10" s="217" t="s">
        <v>60</v>
      </c>
      <c r="B10" s="212">
        <v>32</v>
      </c>
      <c r="C10" s="212">
        <v>11</v>
      </c>
      <c r="D10" s="212" t="s">
        <v>3</v>
      </c>
      <c r="E10" s="212" t="s">
        <v>3</v>
      </c>
      <c r="F10" s="211" t="s">
        <v>3</v>
      </c>
      <c r="G10" s="211" t="s">
        <v>3</v>
      </c>
      <c r="H10" s="211" t="s">
        <v>3</v>
      </c>
      <c r="I10" s="211" t="s">
        <v>3</v>
      </c>
      <c r="J10" s="211" t="s">
        <v>3</v>
      </c>
      <c r="K10" s="211" t="s">
        <v>3</v>
      </c>
    </row>
    <row r="11" spans="1:11" ht="17.25" customHeight="1">
      <c r="A11" s="217" t="s">
        <v>187</v>
      </c>
      <c r="B11" s="212" t="s">
        <v>3</v>
      </c>
      <c r="C11" s="212" t="s">
        <v>3</v>
      </c>
      <c r="D11" s="212" t="s">
        <v>3</v>
      </c>
      <c r="E11" s="212" t="s">
        <v>3</v>
      </c>
      <c r="F11" s="211" t="s">
        <v>3</v>
      </c>
      <c r="G11" s="211" t="s">
        <v>3</v>
      </c>
      <c r="H11" s="211" t="s">
        <v>3</v>
      </c>
      <c r="I11" s="211" t="s">
        <v>3</v>
      </c>
      <c r="J11" s="211" t="s">
        <v>3</v>
      </c>
      <c r="K11" s="211" t="s">
        <v>3</v>
      </c>
    </row>
    <row r="12" spans="1:11" ht="17.25" customHeight="1">
      <c r="A12" s="218" t="s">
        <v>61</v>
      </c>
      <c r="B12" s="212" t="s">
        <v>3</v>
      </c>
      <c r="C12" s="212" t="s">
        <v>3</v>
      </c>
      <c r="D12" s="211" t="s">
        <v>3</v>
      </c>
      <c r="E12" s="211" t="s">
        <v>3</v>
      </c>
      <c r="F12" s="211" t="s">
        <v>3</v>
      </c>
      <c r="G12" s="211" t="s">
        <v>3</v>
      </c>
      <c r="H12" s="211" t="s">
        <v>3</v>
      </c>
      <c r="I12" s="211" t="s">
        <v>3</v>
      </c>
      <c r="J12" s="211" t="s">
        <v>3</v>
      </c>
      <c r="K12" s="211" t="s">
        <v>3</v>
      </c>
    </row>
    <row r="13" spans="1:11" ht="17.25" customHeight="1">
      <c r="A13" s="217" t="s">
        <v>188</v>
      </c>
      <c r="B13" s="212">
        <v>5</v>
      </c>
      <c r="C13" s="212">
        <v>1</v>
      </c>
      <c r="D13" s="212" t="s">
        <v>3</v>
      </c>
      <c r="E13" s="212" t="s">
        <v>3</v>
      </c>
      <c r="F13" s="211">
        <v>5</v>
      </c>
      <c r="G13" s="211">
        <v>1</v>
      </c>
      <c r="H13" s="211">
        <v>9</v>
      </c>
      <c r="I13" s="211">
        <v>3</v>
      </c>
      <c r="J13" s="211" t="s">
        <v>3</v>
      </c>
      <c r="K13" s="211" t="s">
        <v>3</v>
      </c>
    </row>
    <row r="14" spans="1:11" ht="17.25" customHeight="1">
      <c r="A14" s="219" t="s">
        <v>190</v>
      </c>
      <c r="B14" s="211" t="s">
        <v>3</v>
      </c>
      <c r="C14" s="211" t="s">
        <v>3</v>
      </c>
      <c r="D14" s="211">
        <v>14</v>
      </c>
      <c r="E14" s="211" t="s">
        <v>3</v>
      </c>
      <c r="F14" s="211">
        <v>9</v>
      </c>
      <c r="G14" s="211" t="s">
        <v>3</v>
      </c>
      <c r="H14" s="211" t="s">
        <v>3</v>
      </c>
      <c r="I14" s="211" t="s">
        <v>3</v>
      </c>
      <c r="J14" s="211" t="s">
        <v>3</v>
      </c>
      <c r="K14" s="211" t="s">
        <v>3</v>
      </c>
    </row>
    <row r="16" spans="1:11" ht="39.75" customHeight="1">
      <c r="A16" s="324" t="s">
        <v>245</v>
      </c>
      <c r="B16" s="324"/>
      <c r="C16" s="324"/>
      <c r="D16" s="324"/>
      <c r="E16" s="324"/>
      <c r="F16" s="324"/>
      <c r="G16" s="324"/>
      <c r="H16" s="324"/>
      <c r="I16" s="324"/>
    </row>
    <row r="17" spans="1:1">
      <c r="A17" s="213"/>
    </row>
  </sheetData>
  <customSheetViews>
    <customSheetView guid="{DB2564B4-48F7-4606-B880-9F5287CE0C36}" scale="120">
      <selection activeCell="J6" sqref="J6:J7"/>
      <pageMargins left="0.7" right="0.7" top="0.75" bottom="0.75" header="0.3" footer="0.3"/>
      <pageSetup paperSize="9" orientation="landscape" r:id="rId1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64A504B-FA66-4EB5-9B32-8F4C6B9C44C9}" scale="120">
      <selection activeCell="J6" sqref="J6:J7"/>
      <pageMargins left="0.7" right="0.7" top="0.75" bottom="0.75" header="0.3" footer="0.3"/>
      <pageSetup paperSize="9" orientation="landscape" r:id="rId2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D2A23566-198C-4917-B558-26CE3EB2F1D6}" scale="120" showPageBreaks="1">
      <selection activeCell="K2" sqref="K2"/>
      <pageMargins left="0.7" right="0.7" top="0.75" bottom="0.75" header="0.3" footer="0.3"/>
      <pageSetup paperSize="9" orientation="landscape" r:id="rId3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E5258E9-EC30-4FC5-8235-03360C2CCE64}" scale="120">
      <selection activeCell="J6" sqref="J6:J7"/>
      <pageMargins left="0.7" right="0.7" top="0.75" bottom="0.75" header="0.3" footer="0.3"/>
      <pageSetup paperSize="9" orientation="landscape" r:id="rId4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E288C68-A855-497F-B9E8-35946C714420}" scale="120">
      <selection activeCell="J6" sqref="J6:J7"/>
      <pageMargins left="0.7" right="0.7" top="0.75" bottom="0.75" header="0.3" footer="0.3"/>
      <pageSetup paperSize="9" orientation="landscape" r:id="rId5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7">
    <mergeCell ref="J3:K3"/>
    <mergeCell ref="A16:I16"/>
    <mergeCell ref="A3:A4"/>
    <mergeCell ref="B3:C3"/>
    <mergeCell ref="D3:E3"/>
    <mergeCell ref="F3:G3"/>
    <mergeCell ref="H3:I3"/>
  </mergeCells>
  <hyperlinks>
    <hyperlink ref="K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&amp;L&amp;"Arial,Regular"&amp;12Образовање</oddHeader>
    <oddFooter>&amp;C&amp;"Arial,Regular"&amp;8Стр. &amp;P од &amp;N&amp;L&amp;"Arial,Regular"&amp;8Статистички годишњак Републике Српске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E14"/>
  <sheetViews>
    <sheetView zoomScale="120" zoomScaleNormal="120" workbookViewId="0">
      <selection activeCell="D2" sqref="D2"/>
    </sheetView>
  </sheetViews>
  <sheetFormatPr defaultRowHeight="12"/>
  <cols>
    <col min="1" max="1" width="11.5703125" style="210" customWidth="1"/>
    <col min="2" max="4" width="10.140625" style="210" customWidth="1"/>
    <col min="5" max="8" width="7.28515625" style="210" customWidth="1"/>
    <col min="9" max="16384" width="9.140625" style="210"/>
  </cols>
  <sheetData>
    <row r="1" spans="1:5">
      <c r="A1" s="209" t="s">
        <v>295</v>
      </c>
    </row>
    <row r="2" spans="1:5" ht="12.75" thickBot="1">
      <c r="D2" s="220" t="s">
        <v>1</v>
      </c>
    </row>
    <row r="3" spans="1:5" ht="19.5" customHeight="1" thickTop="1">
      <c r="A3" s="222"/>
      <c r="B3" s="223" t="s">
        <v>6</v>
      </c>
      <c r="C3" s="223" t="s">
        <v>199</v>
      </c>
      <c r="D3" s="224" t="s">
        <v>42</v>
      </c>
      <c r="E3" s="72"/>
    </row>
    <row r="4" spans="1:5" ht="14.25">
      <c r="A4" s="225" t="s">
        <v>0</v>
      </c>
      <c r="B4" s="221">
        <v>2439</v>
      </c>
      <c r="C4" s="221">
        <v>1067</v>
      </c>
      <c r="D4" s="221">
        <v>1372</v>
      </c>
      <c r="E4" s="72"/>
    </row>
    <row r="5" spans="1:5" ht="14.25">
      <c r="A5" s="226" t="s">
        <v>197</v>
      </c>
      <c r="B5" s="221">
        <v>685</v>
      </c>
      <c r="C5" s="221">
        <v>230</v>
      </c>
      <c r="D5" s="221">
        <v>455</v>
      </c>
      <c r="E5" s="72"/>
    </row>
    <row r="6" spans="1:5" ht="14.25">
      <c r="A6" s="226" t="s">
        <v>82</v>
      </c>
      <c r="B6" s="221">
        <v>994</v>
      </c>
      <c r="C6" s="221">
        <v>444</v>
      </c>
      <c r="D6" s="221">
        <v>550</v>
      </c>
      <c r="E6" s="72"/>
    </row>
    <row r="7" spans="1:5" ht="14.25">
      <c r="A7" s="226" t="s">
        <v>83</v>
      </c>
      <c r="B7" s="221">
        <v>366</v>
      </c>
      <c r="C7" s="221">
        <v>182</v>
      </c>
      <c r="D7" s="221">
        <v>184</v>
      </c>
      <c r="E7" s="72"/>
    </row>
    <row r="8" spans="1:5" ht="14.25">
      <c r="A8" s="226" t="s">
        <v>191</v>
      </c>
      <c r="B8" s="221">
        <v>200</v>
      </c>
      <c r="C8" s="221">
        <v>103</v>
      </c>
      <c r="D8" s="221">
        <v>97</v>
      </c>
      <c r="E8" s="72"/>
    </row>
    <row r="9" spans="1:5" ht="14.25">
      <c r="A9" s="226" t="s">
        <v>192</v>
      </c>
      <c r="B9" s="221">
        <v>93</v>
      </c>
      <c r="C9" s="221">
        <v>51</v>
      </c>
      <c r="D9" s="221">
        <v>42</v>
      </c>
      <c r="E9" s="72"/>
    </row>
    <row r="10" spans="1:5" ht="14.25">
      <c r="A10" s="226" t="s">
        <v>193</v>
      </c>
      <c r="B10" s="221">
        <v>54</v>
      </c>
      <c r="C10" s="221">
        <v>27</v>
      </c>
      <c r="D10" s="221">
        <v>27</v>
      </c>
      <c r="E10" s="72"/>
    </row>
    <row r="11" spans="1:5" ht="14.25">
      <c r="A11" s="226" t="s">
        <v>194</v>
      </c>
      <c r="B11" s="221">
        <v>34</v>
      </c>
      <c r="C11" s="221">
        <v>21</v>
      </c>
      <c r="D11" s="221">
        <v>13</v>
      </c>
      <c r="E11" s="72"/>
    </row>
    <row r="12" spans="1:5" ht="14.25">
      <c r="A12" s="226" t="s">
        <v>195</v>
      </c>
      <c r="B12" s="221">
        <v>11</v>
      </c>
      <c r="C12" s="221">
        <v>8</v>
      </c>
      <c r="D12" s="221">
        <v>3</v>
      </c>
      <c r="E12" s="72"/>
    </row>
    <row r="13" spans="1:5" ht="14.25">
      <c r="A13" s="226" t="s">
        <v>196</v>
      </c>
      <c r="B13" s="221">
        <v>1</v>
      </c>
      <c r="C13" s="221">
        <v>1</v>
      </c>
      <c r="D13" s="221" t="s">
        <v>3</v>
      </c>
      <c r="E13" s="72"/>
    </row>
    <row r="14" spans="1:5" ht="14.25">
      <c r="A14" s="226" t="s">
        <v>198</v>
      </c>
      <c r="B14" s="221">
        <v>1</v>
      </c>
      <c r="C14" s="221" t="s">
        <v>3</v>
      </c>
      <c r="D14" s="221">
        <v>1</v>
      </c>
      <c r="E14" s="72"/>
    </row>
  </sheetData>
  <customSheetViews>
    <customSheetView guid="{DB2564B4-48F7-4606-B880-9F5287CE0C36}" scale="120">
      <selection activeCell="A16" sqref="A16"/>
      <pageMargins left="0.7" right="0.7" top="0.75" bottom="0.75" header="0.3" footer="0.3"/>
      <pageSetup paperSize="9" orientation="portrait" r:id="rId1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64A504B-FA66-4EB5-9B32-8F4C6B9C44C9}" scale="120">
      <selection activeCell="A16" sqref="A16"/>
      <pageMargins left="0.7" right="0.7" top="0.75" bottom="0.75" header="0.3" footer="0.3"/>
      <pageSetup paperSize="9" orientation="portrait" r:id="rId2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D2A23566-198C-4917-B558-26CE3EB2F1D6}" scale="120" showPageBreaks="1">
      <selection activeCell="F4" sqref="F4"/>
      <pageMargins left="0.7" right="0.7" top="0.75" bottom="0.75" header="0.3" footer="0.3"/>
      <pageSetup paperSize="9" orientation="portrait" r:id="rId3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E5258E9-EC30-4FC5-8235-03360C2CCE64}" scale="120">
      <selection activeCell="A16" sqref="A16"/>
      <pageMargins left="0.7" right="0.7" top="0.75" bottom="0.75" header="0.3" footer="0.3"/>
      <pageSetup paperSize="9" orientation="portrait" r:id="rId4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E288C68-A855-497F-B9E8-35946C714420}" scale="120">
      <selection activeCell="A16" sqref="A16"/>
      <pageMargins left="0.7" right="0.7" top="0.75" bottom="0.75" header="0.3" footer="0.3"/>
      <pageSetup paperSize="9" orientation="portrait" r:id="rId5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hyperlinks>
    <hyperlink ref="D2" location="'Листа табела'!A1" display="Листа табела"/>
  </hyperlinks>
  <pageMargins left="0.11811023622047245" right="0.11811023622047245" top="0.74803149606299213" bottom="0.74803149606299213" header="0.31496062992125984" footer="0.31496062992125984"/>
  <pageSetup paperSize="9" orientation="landscape" r:id="rId6"/>
  <headerFooter>
    <oddHeader>&amp;L&amp;"Arial,Regular"&amp;12Образовање</oddHeader>
    <oddFooter>&amp;C&amp;"Arial,Regular"&amp;8Стр. &amp;P од &amp;N&amp;L&amp;"Arial,Regular"&amp;8Статистички годишњак Републике Српске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E13"/>
  <sheetViews>
    <sheetView zoomScale="120" zoomScaleNormal="120" workbookViewId="0">
      <selection activeCell="D5" sqref="D5"/>
    </sheetView>
  </sheetViews>
  <sheetFormatPr defaultRowHeight="12"/>
  <cols>
    <col min="1" max="1" width="11.5703125" style="210" customWidth="1"/>
    <col min="2" max="4" width="10.140625" style="210" customWidth="1"/>
    <col min="5" max="8" width="7.28515625" style="210" customWidth="1"/>
    <col min="9" max="16384" width="9.140625" style="210"/>
  </cols>
  <sheetData>
    <row r="1" spans="1:5">
      <c r="A1" s="209" t="s">
        <v>263</v>
      </c>
    </row>
    <row r="2" spans="1:5" ht="12.75" thickBot="1">
      <c r="D2" s="220" t="s">
        <v>1</v>
      </c>
    </row>
    <row r="3" spans="1:5" ht="19.5" customHeight="1" thickTop="1">
      <c r="A3" s="222"/>
      <c r="B3" s="223" t="s">
        <v>6</v>
      </c>
      <c r="C3" s="223" t="s">
        <v>199</v>
      </c>
      <c r="D3" s="224" t="s">
        <v>42</v>
      </c>
      <c r="E3" s="72"/>
    </row>
    <row r="4" spans="1:5" ht="14.25">
      <c r="A4" s="225" t="s">
        <v>0</v>
      </c>
      <c r="B4" s="221">
        <v>43</v>
      </c>
      <c r="C4" s="221">
        <v>26</v>
      </c>
      <c r="D4" s="221">
        <v>17</v>
      </c>
      <c r="E4" s="72"/>
    </row>
    <row r="5" spans="1:5" ht="14.25">
      <c r="A5" s="226" t="s">
        <v>200</v>
      </c>
      <c r="B5" s="221">
        <v>6</v>
      </c>
      <c r="C5" s="221">
        <v>2</v>
      </c>
      <c r="D5" s="221">
        <v>4</v>
      </c>
      <c r="E5" s="72"/>
    </row>
    <row r="6" spans="1:5" ht="14.25">
      <c r="A6" s="226" t="s">
        <v>83</v>
      </c>
      <c r="B6" s="221">
        <v>8</v>
      </c>
      <c r="C6" s="221">
        <v>5</v>
      </c>
      <c r="D6" s="221">
        <v>3</v>
      </c>
      <c r="E6" s="72"/>
    </row>
    <row r="7" spans="1:5" ht="14.25">
      <c r="A7" s="226" t="s">
        <v>191</v>
      </c>
      <c r="B7" s="221">
        <v>14</v>
      </c>
      <c r="C7" s="221">
        <v>7</v>
      </c>
      <c r="D7" s="221">
        <v>7</v>
      </c>
      <c r="E7" s="72"/>
    </row>
    <row r="8" spans="1:5" ht="14.25">
      <c r="A8" s="226" t="s">
        <v>192</v>
      </c>
      <c r="B8" s="221">
        <v>7</v>
      </c>
      <c r="C8" s="221">
        <v>6</v>
      </c>
      <c r="D8" s="221">
        <v>1</v>
      </c>
      <c r="E8" s="72"/>
    </row>
    <row r="9" spans="1:5" ht="14.25">
      <c r="A9" s="226" t="s">
        <v>193</v>
      </c>
      <c r="B9" s="221">
        <v>2</v>
      </c>
      <c r="C9" s="221">
        <v>2</v>
      </c>
      <c r="D9" s="221" t="s">
        <v>3</v>
      </c>
      <c r="E9" s="72"/>
    </row>
    <row r="10" spans="1:5" ht="14.25">
      <c r="A10" s="226" t="s">
        <v>194</v>
      </c>
      <c r="B10" s="221">
        <v>2</v>
      </c>
      <c r="C10" s="221">
        <v>1</v>
      </c>
      <c r="D10" s="221">
        <v>1</v>
      </c>
      <c r="E10" s="72"/>
    </row>
    <row r="11" spans="1:5" ht="14.25">
      <c r="A11" s="226" t="s">
        <v>195</v>
      </c>
      <c r="B11" s="221">
        <v>3</v>
      </c>
      <c r="C11" s="221">
        <v>2</v>
      </c>
      <c r="D11" s="221">
        <v>1</v>
      </c>
      <c r="E11" s="72"/>
    </row>
    <row r="12" spans="1:5" ht="14.25">
      <c r="A12" s="226" t="s">
        <v>196</v>
      </c>
      <c r="B12" s="221">
        <v>1</v>
      </c>
      <c r="C12" s="221">
        <v>1</v>
      </c>
      <c r="D12" s="221" t="s">
        <v>3</v>
      </c>
      <c r="E12" s="72"/>
    </row>
    <row r="13" spans="1:5" ht="14.25">
      <c r="A13" s="226" t="s">
        <v>198</v>
      </c>
      <c r="B13" s="221" t="s">
        <v>3</v>
      </c>
      <c r="C13" s="221" t="s">
        <v>3</v>
      </c>
      <c r="D13" s="221" t="s">
        <v>3</v>
      </c>
      <c r="E13" s="72"/>
    </row>
  </sheetData>
  <customSheetViews>
    <customSheetView guid="{DB2564B4-48F7-4606-B880-9F5287CE0C36}" scale="120">
      <selection activeCell="D5" sqref="D5"/>
      <pageMargins left="0.7" right="0.7" top="0.75" bottom="0.75" header="0.3" footer="0.3"/>
      <pageSetup paperSize="9" orientation="portrait" r:id="rId1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64A504B-FA66-4EB5-9B32-8F4C6B9C44C9}" scale="120">
      <selection activeCell="D5" sqref="D5"/>
      <pageMargins left="0.7" right="0.7" top="0.75" bottom="0.75" header="0.3" footer="0.3"/>
      <pageSetup paperSize="9" orientation="portrait" r:id="rId2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D2A23566-198C-4917-B558-26CE3EB2F1D6}" scale="120" showPageBreaks="1">
      <selection activeCell="D14" sqref="D14"/>
      <pageMargins left="0.7" right="0.7" top="0.75" bottom="0.75" header="0.3" footer="0.3"/>
      <pageSetup paperSize="9" orientation="portrait" r:id="rId3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E5258E9-EC30-4FC5-8235-03360C2CCE64}" scale="120">
      <selection activeCell="D5" sqref="D5"/>
      <pageMargins left="0.7" right="0.7" top="0.75" bottom="0.75" header="0.3" footer="0.3"/>
      <pageSetup paperSize="9" orientation="portrait" r:id="rId4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E288C68-A855-497F-B9E8-35946C714420}" scale="120">
      <selection activeCell="D5" sqref="D5"/>
      <pageMargins left="0.7" right="0.7" top="0.75" bottom="0.75" header="0.3" footer="0.3"/>
      <pageSetup paperSize="9" orientation="portrait" r:id="rId5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hyperlinks>
    <hyperlink ref="D2" location="'Листа табела'!A1" display="Листа табела"/>
  </hyperlinks>
  <pageMargins left="0.7" right="0.7" top="0.75" bottom="0.75" header="0.3" footer="0.3"/>
  <pageSetup paperSize="9" orientation="portrait" r:id="rId6"/>
  <headerFooter>
    <oddHeader>&amp;L&amp;"Arial,Regular"&amp;12Образовање</oddHeader>
    <oddFooter>&amp;C&amp;"Arial,Regular"&amp;8Стр. &amp;P од &amp;N&amp;L&amp;"Arial,Regular"&amp;8Статистички годишњак Републике Српске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2"/>
  <dimension ref="A1:L16"/>
  <sheetViews>
    <sheetView zoomScale="130" zoomScaleNormal="100" workbookViewId="0">
      <pane ySplit="4" topLeftCell="A5" activePane="bottomLeft" state="frozen"/>
      <selection pane="bottomLeft" activeCell="G2" sqref="G2"/>
    </sheetView>
  </sheetViews>
  <sheetFormatPr defaultRowHeight="12"/>
  <cols>
    <col min="1" max="1" width="8" style="2" customWidth="1"/>
    <col min="2" max="5" width="9.85546875" style="2" customWidth="1"/>
    <col min="6" max="6" width="9.85546875" style="4" customWidth="1"/>
    <col min="7" max="7" width="9.85546875" style="2" customWidth="1"/>
    <col min="8" max="10" width="8.7109375" style="2" customWidth="1"/>
    <col min="11" max="11" width="13" style="2" customWidth="1"/>
    <col min="12" max="12" width="9.140625" style="4" customWidth="1"/>
    <col min="13" max="13" width="10.7109375" style="2" customWidth="1"/>
    <col min="14" max="16384" width="9.140625" style="2"/>
  </cols>
  <sheetData>
    <row r="1" spans="1:12" s="3" customFormat="1">
      <c r="A1" s="84" t="s">
        <v>291</v>
      </c>
      <c r="B1" s="2"/>
      <c r="C1" s="2"/>
      <c r="D1" s="2"/>
      <c r="E1" s="2"/>
      <c r="F1" s="2"/>
      <c r="I1" s="2"/>
      <c r="J1" s="2"/>
    </row>
    <row r="2" spans="1:12" ht="15" customHeight="1" thickBot="1">
      <c r="A2" s="7"/>
      <c r="G2" s="5" t="s">
        <v>1</v>
      </c>
      <c r="L2" s="2"/>
    </row>
    <row r="3" spans="1:12" s="3" customFormat="1" ht="30" customHeight="1" thickTop="1">
      <c r="A3" s="352"/>
      <c r="B3" s="318" t="s">
        <v>289</v>
      </c>
      <c r="C3" s="354"/>
      <c r="D3" s="355"/>
      <c r="E3" s="302" t="s">
        <v>95</v>
      </c>
      <c r="F3" s="302"/>
      <c r="G3" s="306"/>
      <c r="L3" s="6"/>
    </row>
    <row r="4" spans="1:12" s="3" customFormat="1" ht="21" customHeight="1">
      <c r="A4" s="353"/>
      <c r="B4" s="42" t="s">
        <v>5</v>
      </c>
      <c r="C4" s="42" t="s">
        <v>87</v>
      </c>
      <c r="D4" s="42" t="s">
        <v>41</v>
      </c>
      <c r="E4" s="42" t="s">
        <v>5</v>
      </c>
      <c r="F4" s="42" t="s">
        <v>87</v>
      </c>
      <c r="G4" s="43" t="s">
        <v>41</v>
      </c>
      <c r="L4" s="6"/>
    </row>
    <row r="5" spans="1:12" ht="15" customHeight="1">
      <c r="A5" s="27">
        <v>2006</v>
      </c>
      <c r="B5" s="44" t="s">
        <v>127</v>
      </c>
      <c r="C5" s="17">
        <v>38</v>
      </c>
      <c r="D5" s="17">
        <v>38</v>
      </c>
      <c r="E5" s="44" t="s">
        <v>129</v>
      </c>
      <c r="F5" s="17">
        <v>16</v>
      </c>
      <c r="G5" s="17">
        <v>10</v>
      </c>
    </row>
    <row r="6" spans="1:12" ht="15" customHeight="1">
      <c r="A6" s="27">
        <v>2007</v>
      </c>
      <c r="B6" s="44" t="s">
        <v>128</v>
      </c>
      <c r="C6" s="17">
        <v>50</v>
      </c>
      <c r="D6" s="17">
        <v>24</v>
      </c>
      <c r="E6" s="44" t="s">
        <v>130</v>
      </c>
      <c r="F6" s="17">
        <v>25</v>
      </c>
      <c r="G6" s="17">
        <v>8</v>
      </c>
    </row>
    <row r="7" spans="1:12" ht="15" customHeight="1">
      <c r="A7" s="27">
        <v>2008</v>
      </c>
      <c r="B7" s="110">
        <v>221</v>
      </c>
      <c r="C7" s="110">
        <v>91</v>
      </c>
      <c r="D7" s="110">
        <v>130</v>
      </c>
      <c r="E7" s="17">
        <v>57</v>
      </c>
      <c r="F7" s="17">
        <v>37</v>
      </c>
      <c r="G7" s="17">
        <v>20</v>
      </c>
    </row>
    <row r="8" spans="1:12" ht="15" customHeight="1">
      <c r="A8" s="27">
        <v>2009</v>
      </c>
      <c r="B8" s="34">
        <v>290</v>
      </c>
      <c r="C8" s="34">
        <v>113</v>
      </c>
      <c r="D8" s="34">
        <v>177</v>
      </c>
      <c r="E8" s="34">
        <v>57</v>
      </c>
      <c r="F8" s="34">
        <v>33</v>
      </c>
      <c r="G8" s="34">
        <v>24</v>
      </c>
    </row>
    <row r="9" spans="1:12" ht="15" customHeight="1">
      <c r="A9" s="27">
        <v>2010</v>
      </c>
      <c r="B9" s="8">
        <v>256</v>
      </c>
      <c r="C9" s="8">
        <v>126</v>
      </c>
      <c r="D9" s="13">
        <v>130</v>
      </c>
      <c r="E9" s="13">
        <v>65</v>
      </c>
      <c r="F9" s="8">
        <v>41</v>
      </c>
      <c r="G9" s="8">
        <v>24</v>
      </c>
    </row>
    <row r="10" spans="1:12" ht="15" customHeight="1">
      <c r="A10" s="27">
        <v>2011</v>
      </c>
      <c r="B10" s="8">
        <v>227</v>
      </c>
      <c r="C10" s="8">
        <v>117</v>
      </c>
      <c r="D10" s="13">
        <v>110</v>
      </c>
      <c r="E10" s="13">
        <v>49</v>
      </c>
      <c r="F10" s="8">
        <v>26</v>
      </c>
      <c r="G10" s="8">
        <v>23</v>
      </c>
    </row>
    <row r="11" spans="1:12" ht="15" customHeight="1">
      <c r="A11" s="27">
        <v>2012</v>
      </c>
      <c r="B11" s="8">
        <v>282</v>
      </c>
      <c r="C11" s="8">
        <v>134</v>
      </c>
      <c r="D11" s="13">
        <v>148</v>
      </c>
      <c r="E11" s="13">
        <v>67</v>
      </c>
      <c r="F11" s="8">
        <v>47</v>
      </c>
      <c r="G11" s="8">
        <v>20</v>
      </c>
    </row>
    <row r="12" spans="1:12" ht="15" customHeight="1">
      <c r="A12" s="27">
        <v>2013</v>
      </c>
      <c r="B12" s="130">
        <v>329</v>
      </c>
      <c r="C12" s="130">
        <v>180</v>
      </c>
      <c r="D12" s="131">
        <v>149</v>
      </c>
      <c r="E12" s="131">
        <v>60</v>
      </c>
      <c r="F12" s="130">
        <v>37</v>
      </c>
      <c r="G12" s="130">
        <v>23</v>
      </c>
    </row>
    <row r="13" spans="1:12" ht="15" customHeight="1">
      <c r="A13" s="27">
        <v>2014</v>
      </c>
      <c r="B13" s="130">
        <v>453</v>
      </c>
      <c r="C13" s="130">
        <v>224</v>
      </c>
      <c r="D13" s="131">
        <v>229</v>
      </c>
      <c r="E13" s="131">
        <v>69</v>
      </c>
      <c r="F13" s="130">
        <v>39</v>
      </c>
      <c r="G13" s="130">
        <v>30</v>
      </c>
    </row>
    <row r="14" spans="1:12" ht="15" customHeight="1">
      <c r="A14" s="27">
        <v>2015</v>
      </c>
      <c r="B14" s="130">
        <v>547</v>
      </c>
      <c r="C14" s="130">
        <v>257</v>
      </c>
      <c r="D14" s="131">
        <v>290</v>
      </c>
      <c r="E14" s="131">
        <v>52</v>
      </c>
      <c r="F14" s="130">
        <v>37</v>
      </c>
      <c r="G14" s="130">
        <v>15</v>
      </c>
    </row>
    <row r="15" spans="1:12" customFormat="1" ht="15"/>
    <row r="16" spans="1:12" customFormat="1" ht="15"/>
  </sheetData>
  <customSheetViews>
    <customSheetView guid="{DB2564B4-48F7-4606-B880-9F5287CE0C36}" scale="130">
      <pane ySplit="4" topLeftCell="A5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764A504B-FA66-4EB5-9B32-8F4C6B9C44C9}" scale="130">
      <pane ySplit="4" topLeftCell="A5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2A23566-198C-4917-B558-26CE3EB2F1D6}" scale="130" showPageBreaks="1">
      <pane ySplit="4" topLeftCell="A5" activePane="bottomLeft" state="frozen"/>
      <selection pane="bottomLeft" activeCell="L16" sqref="L1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BC294C-3C7A-4A28-963E-7F632AAD6016}" scale="130">
      <pane ySplit="4" topLeftCell="A5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555030-B639-445A-B305-835534289AE6}" scale="130" showPageBreaks="1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F74987D-6181-42D1-AE99-A8659DEA9D55}" showPageBreaks="1" showRuler="0">
      <selection activeCell="B17" sqref="B17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>&amp;L&amp;"Arial,Regular"&amp;12Образовање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A5ACF5B-08F9-4015-80EE-14D4FB713380}" scale="130" hiddenRows="1">
      <pane ySplit="4" topLeftCell="A6" activePane="bottomLeft" state="frozen"/>
      <selection pane="bottomLeft" activeCell="F18" sqref="F18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C4EBF9-B3A6-4F89-877D-2C8B3642BB7B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6BC8EEE9-ED24-4EF2-AD7A-BBDA46FF0E7A}" scale="130" showPageBreaks="1">
      <pane ySplit="4" topLeftCell="A5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E5258E9-EC30-4FC5-8235-03360C2CCE64}" scale="130">
      <pane ySplit="4" topLeftCell="A5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9E288C68-A855-497F-B9E8-35946C714420}" scale="130">
      <pane ySplit="4" topLeftCell="A5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</customSheetViews>
  <mergeCells count="3">
    <mergeCell ref="A3:A4"/>
    <mergeCell ref="B3:D3"/>
    <mergeCell ref="E3:G3"/>
  </mergeCells>
  <phoneticPr fontId="24" type="noConversion"/>
  <hyperlinks>
    <hyperlink ref="G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&amp;L&amp;"Arial,Regular"&amp;12Образовање</oddHeader>
    <oddFooter>&amp;C&amp;"Arial,Regular"&amp;8Стр. &amp;P од &amp;N&amp;L&amp;"Arial,Regular"&amp;8Статистички годишњак Републике Српске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3"/>
  <dimension ref="A1:L12"/>
  <sheetViews>
    <sheetView zoomScale="130" zoomScaleNormal="100" workbookViewId="0">
      <pane ySplit="4" topLeftCell="A5" activePane="bottomLeft" state="frozen"/>
      <selection pane="bottomLeft" activeCell="G2" sqref="G2"/>
    </sheetView>
  </sheetViews>
  <sheetFormatPr defaultRowHeight="12"/>
  <cols>
    <col min="1" max="1" width="29.5703125" style="2" customWidth="1"/>
    <col min="2" max="5" width="9.85546875" style="2" customWidth="1"/>
    <col min="6" max="6" width="9.85546875" style="4" customWidth="1"/>
    <col min="7" max="7" width="9.85546875" style="2" customWidth="1"/>
    <col min="8" max="10" width="8.7109375" style="2" customWidth="1"/>
    <col min="11" max="11" width="13" style="2" customWidth="1"/>
    <col min="12" max="12" width="9.140625" style="4" customWidth="1"/>
    <col min="13" max="13" width="10.7109375" style="2" customWidth="1"/>
    <col min="14" max="16384" width="9.140625" style="2"/>
  </cols>
  <sheetData>
    <row r="1" spans="1:12" s="3" customFormat="1">
      <c r="A1" s="84" t="s">
        <v>290</v>
      </c>
      <c r="B1" s="2"/>
      <c r="C1" s="2"/>
      <c r="D1" s="2"/>
      <c r="E1" s="2"/>
      <c r="F1" s="2"/>
      <c r="I1" s="2"/>
      <c r="J1" s="2"/>
    </row>
    <row r="2" spans="1:12" ht="15" customHeight="1" thickBot="1">
      <c r="A2" s="7"/>
      <c r="G2" s="5" t="s">
        <v>1</v>
      </c>
      <c r="L2" s="2"/>
    </row>
    <row r="3" spans="1:12" s="3" customFormat="1" ht="32.25" customHeight="1" thickTop="1">
      <c r="A3" s="352" t="s">
        <v>85</v>
      </c>
      <c r="B3" s="318" t="s">
        <v>289</v>
      </c>
      <c r="C3" s="354"/>
      <c r="D3" s="355"/>
      <c r="E3" s="302" t="s">
        <v>95</v>
      </c>
      <c r="F3" s="302"/>
      <c r="G3" s="306"/>
      <c r="L3" s="6"/>
    </row>
    <row r="4" spans="1:12" s="3" customFormat="1" ht="21" customHeight="1">
      <c r="A4" s="353"/>
      <c r="B4" s="42" t="s">
        <v>5</v>
      </c>
      <c r="C4" s="42" t="s">
        <v>87</v>
      </c>
      <c r="D4" s="42" t="s">
        <v>41</v>
      </c>
      <c r="E4" s="42" t="s">
        <v>5</v>
      </c>
      <c r="F4" s="42" t="s">
        <v>87</v>
      </c>
      <c r="G4" s="43" t="s">
        <v>41</v>
      </c>
      <c r="L4" s="6"/>
    </row>
    <row r="5" spans="1:12" ht="15" customHeight="1">
      <c r="A5" s="45" t="s">
        <v>0</v>
      </c>
      <c r="B5" s="131">
        <v>547</v>
      </c>
      <c r="C5" s="131">
        <v>257</v>
      </c>
      <c r="D5" s="227">
        <v>290</v>
      </c>
      <c r="E5" s="131">
        <v>52</v>
      </c>
      <c r="F5" s="131">
        <v>37</v>
      </c>
      <c r="G5" s="227">
        <v>15</v>
      </c>
    </row>
    <row r="6" spans="1:12" ht="15" customHeight="1">
      <c r="A6" s="46" t="s">
        <v>88</v>
      </c>
      <c r="B6" s="70">
        <v>18</v>
      </c>
      <c r="C6" s="70">
        <v>7</v>
      </c>
      <c r="D6" s="198">
        <v>11</v>
      </c>
      <c r="E6" s="228">
        <v>3</v>
      </c>
      <c r="F6" s="229">
        <v>2</v>
      </c>
      <c r="G6" s="228">
        <v>1</v>
      </c>
    </row>
    <row r="7" spans="1:12" ht="15" customHeight="1">
      <c r="A7" s="116" t="s">
        <v>264</v>
      </c>
      <c r="B7" s="70">
        <v>58</v>
      </c>
      <c r="C7" s="70">
        <v>44</v>
      </c>
      <c r="D7" s="198">
        <v>14</v>
      </c>
      <c r="E7" s="228">
        <v>13</v>
      </c>
      <c r="F7" s="228">
        <v>11</v>
      </c>
      <c r="G7" s="228">
        <v>2</v>
      </c>
    </row>
    <row r="8" spans="1:12" ht="15" customHeight="1">
      <c r="A8" s="47" t="s">
        <v>133</v>
      </c>
      <c r="B8" s="70">
        <v>133</v>
      </c>
      <c r="C8" s="70">
        <v>51</v>
      </c>
      <c r="D8" s="198">
        <v>82</v>
      </c>
      <c r="E8" s="228">
        <v>4</v>
      </c>
      <c r="F8" s="228">
        <v>1</v>
      </c>
      <c r="G8" s="228">
        <v>3</v>
      </c>
    </row>
    <row r="9" spans="1:12" ht="15" customHeight="1">
      <c r="A9" s="47" t="s">
        <v>134</v>
      </c>
      <c r="B9" s="70">
        <v>18</v>
      </c>
      <c r="C9" s="70">
        <v>6</v>
      </c>
      <c r="D9" s="198">
        <v>12</v>
      </c>
      <c r="E9" s="228">
        <v>1</v>
      </c>
      <c r="F9" s="228">
        <v>1</v>
      </c>
      <c r="G9" s="228" t="s">
        <v>3</v>
      </c>
    </row>
    <row r="10" spans="1:12" ht="15" customHeight="1">
      <c r="A10" s="116" t="s">
        <v>91</v>
      </c>
      <c r="B10" s="70">
        <v>195</v>
      </c>
      <c r="C10" s="70">
        <v>105</v>
      </c>
      <c r="D10" s="198">
        <v>90</v>
      </c>
      <c r="E10" s="228">
        <v>31</v>
      </c>
      <c r="F10" s="228">
        <v>22</v>
      </c>
      <c r="G10" s="228">
        <v>9</v>
      </c>
    </row>
    <row r="11" spans="1:12" ht="15" customHeight="1">
      <c r="A11" s="116" t="s">
        <v>142</v>
      </c>
      <c r="B11" s="70">
        <v>37</v>
      </c>
      <c r="C11" s="70">
        <v>5</v>
      </c>
      <c r="D11" s="198">
        <v>32</v>
      </c>
      <c r="E11" s="228" t="s">
        <v>3</v>
      </c>
      <c r="F11" s="228" t="s">
        <v>3</v>
      </c>
      <c r="G11" s="228" t="s">
        <v>3</v>
      </c>
    </row>
    <row r="12" spans="1:12">
      <c r="A12" s="47" t="s">
        <v>92</v>
      </c>
      <c r="B12" s="70">
        <v>88</v>
      </c>
      <c r="C12" s="70">
        <v>39</v>
      </c>
      <c r="D12" s="70">
        <v>49</v>
      </c>
      <c r="E12" s="70" t="s">
        <v>3</v>
      </c>
      <c r="F12" s="198" t="s">
        <v>3</v>
      </c>
      <c r="G12" s="70" t="s">
        <v>3</v>
      </c>
    </row>
  </sheetData>
  <customSheetViews>
    <customSheetView guid="{DB2564B4-48F7-4606-B880-9F5287CE0C36}" scale="130">
      <pane ySplit="4" topLeftCell="A5" activePane="bottomLeft" state="frozen"/>
      <selection pane="bottomLeft" activeCell="C28" sqref="C28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764A504B-FA66-4EB5-9B32-8F4C6B9C44C9}" scale="13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2A23566-198C-4917-B558-26CE3EB2F1D6}" scale="130" showPageBreaks="1">
      <pane ySplit="4" topLeftCell="A5" activePane="bottomLeft" state="frozen"/>
      <selection pane="bottomLeft" activeCell="G11" sqref="G1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BC294C-3C7A-4A28-963E-7F632AAD6016}" scale="130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555030-B639-445A-B305-835534289AE6}" scale="130" showPageBreaks="1">
      <pane ySplit="4" topLeftCell="A5" activePane="bottomLeft" state="frozen"/>
      <selection pane="bottomLeft" activeCell="I20" sqref="I20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F74987D-6181-42D1-AE99-A8659DEA9D55}" showPageBreaks="1" showRuler="0">
      <selection activeCell="G11" sqref="G11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>&amp;L&amp;"Arial,Regular"&amp;12Образовање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A5ACF5B-08F9-4015-80EE-14D4FB713380}" scale="130">
      <pane ySplit="4" topLeftCell="A5" activePane="bottomLeft" state="frozen"/>
      <selection pane="bottomLeft" activeCell="B15" sqref="B15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C4EBF9-B3A6-4F89-877D-2C8B3642BB7B}">
      <pane ySplit="4" topLeftCell="A5" activePane="bottomLeft" state="frozen"/>
      <selection pane="bottomLeft" activeCell="I20" sqref="I20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6BC8EEE9-ED24-4EF2-AD7A-BBDA46FF0E7A}" scale="130" showPageBreaks="1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E5258E9-EC30-4FC5-8235-03360C2CCE64}" scale="13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9E288C68-A855-497F-B9E8-35946C714420}" scale="13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</customSheetViews>
  <mergeCells count="3">
    <mergeCell ref="A3:A4"/>
    <mergeCell ref="B3:D3"/>
    <mergeCell ref="E3:G3"/>
  </mergeCells>
  <phoneticPr fontId="24" type="noConversion"/>
  <hyperlinks>
    <hyperlink ref="G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&amp;L&amp;"Arial,Regular"&amp;12Образовање</oddHeader>
    <oddFooter>&amp;C&amp;"Arial,Regular"&amp;8Стр. &amp;P од &amp;N&amp;L&amp;"Arial,Regular"&amp;8Статистички годишњак Републике Српске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4"/>
  <dimension ref="A1:K21"/>
  <sheetViews>
    <sheetView zoomScale="130" zoomScaleNormal="100" workbookViewId="0">
      <pane ySplit="3" topLeftCell="A4" activePane="bottomLeft" state="frozen"/>
      <selection pane="bottomLeft" activeCell="E2" sqref="E2"/>
    </sheetView>
  </sheetViews>
  <sheetFormatPr defaultRowHeight="12"/>
  <cols>
    <col min="1" max="1" width="12" style="2" customWidth="1"/>
    <col min="2" max="2" width="10.85546875" style="2" customWidth="1"/>
    <col min="3" max="4" width="13.140625" style="2" customWidth="1"/>
    <col min="5" max="5" width="10.85546875" style="2" customWidth="1"/>
    <col min="6" max="6" width="10.85546875" style="4" customWidth="1"/>
    <col min="7" max="9" width="8.7109375" style="2" customWidth="1"/>
    <col min="10" max="10" width="13" style="2" customWidth="1"/>
    <col min="11" max="11" width="9.140625" style="4" customWidth="1"/>
    <col min="12" max="12" width="10.7109375" style="2" customWidth="1"/>
    <col min="13" max="16384" width="9.140625" style="2"/>
  </cols>
  <sheetData>
    <row r="1" spans="1:11" s="3" customFormat="1">
      <c r="A1" s="84" t="s">
        <v>249</v>
      </c>
      <c r="B1" s="2"/>
      <c r="C1" s="2"/>
      <c r="D1" s="2"/>
      <c r="E1" s="2"/>
      <c r="F1" s="2"/>
      <c r="H1" s="2"/>
      <c r="I1" s="2"/>
    </row>
    <row r="2" spans="1:11" ht="15" customHeight="1" thickBot="1">
      <c r="A2" s="7"/>
      <c r="E2" s="5" t="s">
        <v>1</v>
      </c>
      <c r="F2" s="5"/>
      <c r="K2" s="2"/>
    </row>
    <row r="3" spans="1:11" ht="53.25" customHeight="1" thickTop="1">
      <c r="A3" s="31"/>
      <c r="B3" s="30" t="s">
        <v>6</v>
      </c>
      <c r="C3" s="30" t="s">
        <v>93</v>
      </c>
      <c r="D3" s="30" t="s">
        <v>94</v>
      </c>
      <c r="E3" s="24" t="s">
        <v>66</v>
      </c>
      <c r="F3" s="41"/>
    </row>
    <row r="4" spans="1:11" ht="15" customHeight="1">
      <c r="A4" s="271" t="s">
        <v>26</v>
      </c>
      <c r="B4" s="10">
        <v>2603</v>
      </c>
      <c r="C4" s="10">
        <v>2372</v>
      </c>
      <c r="D4" s="10">
        <v>203</v>
      </c>
      <c r="E4" s="10">
        <v>28</v>
      </c>
      <c r="F4" s="14"/>
      <c r="G4" s="10"/>
      <c r="H4" s="10"/>
      <c r="I4" s="9"/>
      <c r="J4" s="10"/>
      <c r="K4" s="2"/>
    </row>
    <row r="5" spans="1:11" ht="15" customHeight="1">
      <c r="A5" s="271" t="s">
        <v>27</v>
      </c>
      <c r="B5" s="10">
        <v>2607</v>
      </c>
      <c r="C5" s="10">
        <v>2213</v>
      </c>
      <c r="D5" s="10">
        <v>367</v>
      </c>
      <c r="E5" s="10">
        <v>27</v>
      </c>
      <c r="F5" s="14"/>
      <c r="G5" s="10"/>
      <c r="H5" s="10"/>
      <c r="I5" s="9"/>
      <c r="J5" s="10"/>
      <c r="K5" s="2"/>
    </row>
    <row r="6" spans="1:11" ht="15" customHeight="1">
      <c r="A6" s="271" t="s">
        <v>28</v>
      </c>
      <c r="B6" s="10">
        <v>2614</v>
      </c>
      <c r="C6" s="10">
        <v>2120</v>
      </c>
      <c r="D6" s="10">
        <v>466</v>
      </c>
      <c r="E6" s="10">
        <v>28</v>
      </c>
      <c r="F6" s="14"/>
      <c r="G6" s="10"/>
      <c r="H6" s="10"/>
      <c r="I6" s="9"/>
      <c r="J6" s="10"/>
      <c r="K6" s="2"/>
    </row>
    <row r="7" spans="1:11" ht="15" customHeight="1">
      <c r="A7" s="271" t="s">
        <v>29</v>
      </c>
      <c r="B7" s="10">
        <v>2456</v>
      </c>
      <c r="C7" s="10">
        <v>1904</v>
      </c>
      <c r="D7" s="10">
        <v>528</v>
      </c>
      <c r="E7" s="10">
        <v>24</v>
      </c>
      <c r="F7" s="14"/>
      <c r="G7" s="10"/>
      <c r="H7" s="10"/>
      <c r="I7" s="9"/>
      <c r="J7" s="10"/>
      <c r="K7" s="2"/>
    </row>
    <row r="8" spans="1:11" ht="15" customHeight="1">
      <c r="A8" s="271" t="s">
        <v>132</v>
      </c>
      <c r="B8" s="10">
        <v>2617</v>
      </c>
      <c r="C8" s="10">
        <v>1909</v>
      </c>
      <c r="D8" s="10">
        <v>684</v>
      </c>
      <c r="E8" s="10">
        <v>24</v>
      </c>
      <c r="F8" s="14"/>
      <c r="G8" s="10"/>
      <c r="H8" s="10"/>
      <c r="I8" s="9"/>
      <c r="J8" s="10"/>
      <c r="K8" s="2"/>
    </row>
    <row r="9" spans="1:11" ht="15" customHeight="1">
      <c r="A9" s="271" t="s">
        <v>138</v>
      </c>
      <c r="B9" s="10">
        <v>2724</v>
      </c>
      <c r="C9" s="10">
        <v>2123</v>
      </c>
      <c r="D9" s="10">
        <v>578</v>
      </c>
      <c r="E9" s="10">
        <v>23</v>
      </c>
      <c r="F9" s="14"/>
      <c r="G9" s="10"/>
      <c r="H9" s="10"/>
      <c r="I9" s="9"/>
      <c r="J9" s="10"/>
      <c r="K9" s="2"/>
    </row>
    <row r="10" spans="1:11" ht="15" customHeight="1">
      <c r="A10" s="149" t="s">
        <v>153</v>
      </c>
      <c r="B10" s="10">
        <v>2789</v>
      </c>
      <c r="C10" s="10">
        <v>2070</v>
      </c>
      <c r="D10" s="10">
        <v>695</v>
      </c>
      <c r="E10" s="35">
        <v>24</v>
      </c>
      <c r="F10" s="14"/>
      <c r="G10" s="10"/>
      <c r="H10" s="10"/>
      <c r="I10" s="9"/>
      <c r="J10" s="10"/>
      <c r="K10" s="2"/>
    </row>
    <row r="11" spans="1:11" ht="15" customHeight="1">
      <c r="A11" s="149" t="s">
        <v>163</v>
      </c>
      <c r="B11" s="152">
        <v>2802</v>
      </c>
      <c r="C11" s="152">
        <v>2074</v>
      </c>
      <c r="D11" s="152">
        <v>705</v>
      </c>
      <c r="E11" s="152">
        <v>23</v>
      </c>
      <c r="F11" s="14"/>
      <c r="G11" s="10"/>
      <c r="H11" s="10"/>
      <c r="I11" s="9"/>
      <c r="J11" s="10"/>
      <c r="K11" s="2"/>
    </row>
    <row r="12" spans="1:11" ht="15" customHeight="1">
      <c r="A12" s="204" t="s">
        <v>244</v>
      </c>
      <c r="B12" s="152">
        <v>2821</v>
      </c>
      <c r="C12" s="152">
        <v>2100</v>
      </c>
      <c r="D12" s="152">
        <v>721</v>
      </c>
      <c r="E12" s="178" t="s">
        <v>3</v>
      </c>
      <c r="F12" s="14"/>
      <c r="G12" s="10"/>
      <c r="H12" s="10"/>
      <c r="I12" s="9"/>
      <c r="J12" s="10"/>
      <c r="K12" s="2"/>
    </row>
    <row r="13" spans="1:11" ht="15" customHeight="1">
      <c r="A13" s="204" t="s">
        <v>257</v>
      </c>
      <c r="B13" s="152">
        <v>2833</v>
      </c>
      <c r="C13" s="152">
        <v>2078</v>
      </c>
      <c r="D13" s="152">
        <v>755</v>
      </c>
      <c r="E13" s="178" t="s">
        <v>3</v>
      </c>
      <c r="F13" s="14"/>
      <c r="G13" s="10"/>
      <c r="H13" s="10"/>
      <c r="I13" s="9"/>
      <c r="J13" s="10"/>
      <c r="K13" s="2"/>
    </row>
    <row r="15" spans="1:11" ht="48.75" customHeight="1">
      <c r="A15" s="324" t="s">
        <v>184</v>
      </c>
      <c r="B15" s="324"/>
      <c r="C15" s="324"/>
      <c r="D15" s="324"/>
      <c r="E15" s="324"/>
      <c r="F15" s="197"/>
      <c r="G15" s="197"/>
      <c r="H15" s="197"/>
    </row>
    <row r="16" spans="1:11">
      <c r="H16" s="71"/>
      <c r="I16" s="71"/>
    </row>
    <row r="17" spans="2:9" ht="15">
      <c r="B17" s="196"/>
      <c r="C17" s="196"/>
      <c r="D17" s="196"/>
      <c r="I17" s="71"/>
    </row>
    <row r="18" spans="2:9">
      <c r="I18" s="71"/>
    </row>
    <row r="19" spans="2:9">
      <c r="I19" s="71"/>
    </row>
    <row r="20" spans="2:9">
      <c r="I20" s="71"/>
    </row>
    <row r="21" spans="2:9">
      <c r="I21" s="71"/>
    </row>
  </sheetData>
  <customSheetViews>
    <customSheetView guid="{DB2564B4-48F7-4606-B880-9F5287CE0C36}" scale="130">
      <pane ySplit="3" topLeftCell="A4" activePane="bottomLeft" state="frozen"/>
      <selection pane="bottomLeft" activeCell="J19" sqref="J1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764A504B-FA66-4EB5-9B32-8F4C6B9C44C9}" scale="130">
      <pane ySplit="3" topLeftCell="A4" activePane="bottomLeft" state="frozen"/>
      <selection pane="bottomLeft" activeCell="J19" sqref="J1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2A23566-198C-4917-B558-26CE3EB2F1D6}" scale="130" showPageBreaks="1">
      <selection activeCell="F20" sqref="F2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BC294C-3C7A-4A28-963E-7F632AAD6016}" scale="130">
      <pane ySplit="3" topLeftCell="A4" activePane="bottomLeft" state="frozen"/>
      <selection pane="bottomLeft" activeCell="B13" sqref="B13:E1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555030-B639-445A-B305-835534289AE6}" scale="130" showPageBreaks="1">
      <pane ySplit="3" topLeftCell="A4" activePane="bottomLeft" state="frozen"/>
      <selection pane="bottomLeft" activeCell="J19" sqref="J1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F74987D-6181-42D1-AE99-A8659DEA9D55}" showPageBreaks="1" showRuler="0">
      <selection activeCell="E22" sqref="E2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>&amp;L&amp;"Arial,Regular"&amp;12Образовање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A5ACF5B-08F9-4015-80EE-14D4FB713380}" scale="130">
      <pane ySplit="3" topLeftCell="A4" activePane="bottomLeft" state="frozen"/>
      <selection pane="bottomLeft" activeCell="F15" sqref="F15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C4EBF9-B3A6-4F89-877D-2C8B3642BB7B}">
      <pane ySplit="3" topLeftCell="A4" activePane="bottomLeft" state="frozen"/>
      <selection pane="bottomLeft" activeCell="J19" sqref="J19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6BC8EEE9-ED24-4EF2-AD7A-BBDA46FF0E7A}" scale="130" showPageBreaks="1">
      <pane ySplit="3" topLeftCell="A4" activePane="bottomLeft" state="frozen"/>
      <selection pane="bottomLeft" activeCell="B13" sqref="B13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E5258E9-EC30-4FC5-8235-03360C2CCE64}" scale="130">
      <pane ySplit="3" topLeftCell="A4" activePane="bottomLeft" state="frozen"/>
      <selection pane="bottomLeft" activeCell="J19" sqref="J19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9E288C68-A855-497F-B9E8-35946C714420}" scale="130">
      <pane ySplit="3" topLeftCell="A4" activePane="bottomLeft" state="frozen"/>
      <selection pane="bottomLeft" activeCell="F13" sqref="F13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</customSheetViews>
  <mergeCells count="1">
    <mergeCell ref="A15:E15"/>
  </mergeCells>
  <phoneticPr fontId="24" type="noConversion"/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&amp;L&amp;"Arial,Regular"&amp;12Образовање</oddHeader>
    <oddFooter>&amp;C&amp;"Arial,Regular"&amp;8Стр. &amp;P од &amp;N&amp;L&amp;"Arial,Regular"&amp;8Статистички годишњак Републике Српске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5"/>
  <dimension ref="A1:P15"/>
  <sheetViews>
    <sheetView zoomScaleNormal="100" workbookViewId="0">
      <selection activeCell="N2" sqref="N2"/>
    </sheetView>
  </sheetViews>
  <sheetFormatPr defaultRowHeight="12"/>
  <cols>
    <col min="1" max="1" width="9" style="2" customWidth="1"/>
    <col min="2" max="3" width="9.140625" style="2" customWidth="1"/>
    <col min="4" max="6" width="8.28515625" style="2" customWidth="1"/>
    <col min="7" max="7" width="8.28515625" style="4" customWidth="1"/>
    <col min="8" max="11" width="8.28515625" style="2" customWidth="1"/>
    <col min="12" max="12" width="8.28515625" style="4" customWidth="1"/>
    <col min="13" max="15" width="8.28515625" style="2" customWidth="1"/>
    <col min="16" max="16384" width="9.140625" style="2"/>
  </cols>
  <sheetData>
    <row r="1" spans="1:16" s="3" customFormat="1">
      <c r="A1" s="84" t="s">
        <v>250</v>
      </c>
      <c r="B1" s="2"/>
      <c r="C1" s="2"/>
      <c r="D1" s="2"/>
      <c r="E1" s="2"/>
      <c r="F1" s="2"/>
      <c r="G1" s="2"/>
      <c r="H1" s="2"/>
      <c r="I1" s="2"/>
      <c r="J1" s="2"/>
    </row>
    <row r="2" spans="1:16" ht="15" customHeight="1" thickBot="1">
      <c r="A2" s="7"/>
      <c r="G2" s="2"/>
      <c r="L2" s="2"/>
      <c r="N2" s="5" t="s">
        <v>1</v>
      </c>
    </row>
    <row r="3" spans="1:16" s="18" customFormat="1" ht="21" customHeight="1" thickTop="1">
      <c r="A3" s="355"/>
      <c r="B3" s="305" t="s">
        <v>123</v>
      </c>
      <c r="C3" s="305" t="s">
        <v>97</v>
      </c>
      <c r="D3" s="305"/>
      <c r="E3" s="305"/>
      <c r="F3" s="357" t="s">
        <v>98</v>
      </c>
      <c r="G3" s="357"/>
      <c r="H3" s="357"/>
      <c r="I3" s="357"/>
      <c r="J3" s="357"/>
      <c r="K3" s="357"/>
      <c r="L3" s="357"/>
      <c r="M3" s="357"/>
      <c r="N3" s="358"/>
    </row>
    <row r="4" spans="1:16" s="18" customFormat="1" ht="21" customHeight="1">
      <c r="A4" s="356"/>
      <c r="B4" s="307"/>
      <c r="C4" s="307" t="s">
        <v>4</v>
      </c>
      <c r="D4" s="307" t="s">
        <v>87</v>
      </c>
      <c r="E4" s="307" t="s">
        <v>41</v>
      </c>
      <c r="F4" s="307" t="s">
        <v>99</v>
      </c>
      <c r="G4" s="307"/>
      <c r="H4" s="307"/>
      <c r="I4" s="307" t="s">
        <v>100</v>
      </c>
      <c r="J4" s="307"/>
      <c r="K4" s="307"/>
      <c r="L4" s="359" t="s">
        <v>101</v>
      </c>
      <c r="M4" s="359"/>
      <c r="N4" s="360"/>
    </row>
    <row r="5" spans="1:16" s="18" customFormat="1" ht="21" customHeight="1">
      <c r="A5" s="356"/>
      <c r="B5" s="307"/>
      <c r="C5" s="307"/>
      <c r="D5" s="307"/>
      <c r="E5" s="307"/>
      <c r="F5" s="37" t="s">
        <v>5</v>
      </c>
      <c r="G5" s="37" t="s">
        <v>87</v>
      </c>
      <c r="H5" s="37" t="s">
        <v>41</v>
      </c>
      <c r="I5" s="37" t="s">
        <v>5</v>
      </c>
      <c r="J5" s="37" t="s">
        <v>87</v>
      </c>
      <c r="K5" s="37" t="s">
        <v>41</v>
      </c>
      <c r="L5" s="37" t="s">
        <v>5</v>
      </c>
      <c r="M5" s="37" t="s">
        <v>87</v>
      </c>
      <c r="N5" s="48" t="s">
        <v>41</v>
      </c>
    </row>
    <row r="6" spans="1:16" ht="18" customHeight="1">
      <c r="A6" s="38">
        <v>2006</v>
      </c>
      <c r="B6" s="9">
        <v>12</v>
      </c>
      <c r="C6" s="9">
        <v>2564</v>
      </c>
      <c r="D6" s="9">
        <v>1292</v>
      </c>
      <c r="E6" s="9">
        <v>1272</v>
      </c>
      <c r="F6" s="9">
        <v>7</v>
      </c>
      <c r="G6" s="9">
        <v>5</v>
      </c>
      <c r="H6" s="9">
        <v>2</v>
      </c>
      <c r="I6" s="9">
        <v>330</v>
      </c>
      <c r="J6" s="9">
        <v>230</v>
      </c>
      <c r="K6" s="9">
        <v>100</v>
      </c>
      <c r="L6" s="9">
        <v>2227</v>
      </c>
      <c r="M6" s="9">
        <v>1057</v>
      </c>
      <c r="N6" s="9">
        <v>1170</v>
      </c>
      <c r="O6" s="9"/>
      <c r="P6" s="10"/>
    </row>
    <row r="7" spans="1:16" ht="18" customHeight="1">
      <c r="A7" s="38">
        <v>2007</v>
      </c>
      <c r="B7" s="9">
        <v>12</v>
      </c>
      <c r="C7" s="9">
        <v>2713</v>
      </c>
      <c r="D7" s="9">
        <v>1248</v>
      </c>
      <c r="E7" s="9">
        <v>1465</v>
      </c>
      <c r="F7" s="9">
        <v>11</v>
      </c>
      <c r="G7" s="9">
        <v>9</v>
      </c>
      <c r="H7" s="9">
        <v>2</v>
      </c>
      <c r="I7" s="9">
        <v>339</v>
      </c>
      <c r="J7" s="9">
        <v>214</v>
      </c>
      <c r="K7" s="9">
        <v>125</v>
      </c>
      <c r="L7" s="9">
        <v>2363</v>
      </c>
      <c r="M7" s="9">
        <v>1025</v>
      </c>
      <c r="N7" s="9">
        <v>1338</v>
      </c>
      <c r="O7" s="9"/>
      <c r="P7" s="10"/>
    </row>
    <row r="8" spans="1:16" ht="18" customHeight="1">
      <c r="A8" s="38">
        <v>2008</v>
      </c>
      <c r="B8" s="9">
        <v>13</v>
      </c>
      <c r="C8" s="9">
        <v>2887</v>
      </c>
      <c r="D8" s="9">
        <v>1359</v>
      </c>
      <c r="E8" s="9">
        <v>1528</v>
      </c>
      <c r="F8" s="9">
        <v>22</v>
      </c>
      <c r="G8" s="9">
        <v>19</v>
      </c>
      <c r="H8" s="9">
        <v>3</v>
      </c>
      <c r="I8" s="9">
        <v>433</v>
      </c>
      <c r="J8" s="9">
        <v>256</v>
      </c>
      <c r="K8" s="9">
        <v>177</v>
      </c>
      <c r="L8" s="9">
        <v>2432</v>
      </c>
      <c r="M8" s="9">
        <v>1084</v>
      </c>
      <c r="N8" s="9">
        <v>1348</v>
      </c>
      <c r="O8" s="9"/>
      <c r="P8" s="10"/>
    </row>
    <row r="9" spans="1:16" ht="18" customHeight="1">
      <c r="A9" s="62">
        <v>2009</v>
      </c>
      <c r="B9" s="63">
        <v>13</v>
      </c>
      <c r="C9" s="63">
        <v>2905</v>
      </c>
      <c r="D9" s="63">
        <v>1323</v>
      </c>
      <c r="E9" s="63">
        <v>1582</v>
      </c>
      <c r="F9" s="63">
        <v>14</v>
      </c>
      <c r="G9" s="63">
        <v>11</v>
      </c>
      <c r="H9" s="63">
        <v>3</v>
      </c>
      <c r="I9" s="63">
        <v>512</v>
      </c>
      <c r="J9" s="63">
        <v>310</v>
      </c>
      <c r="K9" s="63">
        <v>202</v>
      </c>
      <c r="L9" s="63">
        <v>2379</v>
      </c>
      <c r="M9" s="63">
        <v>1002</v>
      </c>
      <c r="N9" s="63">
        <v>1377</v>
      </c>
      <c r="O9" s="9"/>
      <c r="P9" s="10"/>
    </row>
    <row r="10" spans="1:16" s="65" customFormat="1" ht="18" customHeight="1">
      <c r="A10" s="38">
        <v>2010</v>
      </c>
      <c r="B10" s="9">
        <v>13</v>
      </c>
      <c r="C10" s="9">
        <v>3055</v>
      </c>
      <c r="D10" s="9">
        <v>1472</v>
      </c>
      <c r="E10" s="9">
        <v>1583</v>
      </c>
      <c r="F10" s="9">
        <v>9</v>
      </c>
      <c r="G10" s="9">
        <v>7</v>
      </c>
      <c r="H10" s="9">
        <v>2</v>
      </c>
      <c r="I10" s="9">
        <v>574</v>
      </c>
      <c r="J10" s="9">
        <v>347</v>
      </c>
      <c r="K10" s="9">
        <v>227</v>
      </c>
      <c r="L10" s="9">
        <v>2472</v>
      </c>
      <c r="M10" s="9">
        <v>1118</v>
      </c>
      <c r="N10" s="9">
        <v>1354</v>
      </c>
      <c r="O10" s="63"/>
      <c r="P10" s="64"/>
    </row>
    <row r="11" spans="1:16" ht="18" customHeight="1">
      <c r="A11" s="38">
        <v>2011</v>
      </c>
      <c r="B11" s="9">
        <v>13</v>
      </c>
      <c r="C11" s="9">
        <v>3116</v>
      </c>
      <c r="D11" s="9">
        <v>1477</v>
      </c>
      <c r="E11" s="9">
        <v>1639</v>
      </c>
      <c r="F11" s="9">
        <v>10</v>
      </c>
      <c r="G11" s="9">
        <v>8</v>
      </c>
      <c r="H11" s="9">
        <v>2</v>
      </c>
      <c r="I11" s="9">
        <v>531</v>
      </c>
      <c r="J11" s="9">
        <v>303</v>
      </c>
      <c r="K11" s="9">
        <v>228</v>
      </c>
      <c r="L11" s="9">
        <v>2575</v>
      </c>
      <c r="M11" s="9">
        <v>1166</v>
      </c>
      <c r="N11" s="9">
        <v>1409</v>
      </c>
      <c r="O11" s="9"/>
      <c r="P11" s="10"/>
    </row>
    <row r="12" spans="1:16" ht="18" customHeight="1">
      <c r="A12" s="38">
        <v>2012</v>
      </c>
      <c r="B12" s="69">
        <v>13</v>
      </c>
      <c r="C12" s="106">
        <v>3252</v>
      </c>
      <c r="D12" s="106">
        <v>1484</v>
      </c>
      <c r="E12" s="106">
        <v>1768</v>
      </c>
      <c r="F12" s="121">
        <v>10</v>
      </c>
      <c r="G12" s="121">
        <v>8</v>
      </c>
      <c r="H12" s="121">
        <v>2</v>
      </c>
      <c r="I12" s="106">
        <v>543</v>
      </c>
      <c r="J12" s="106">
        <v>300</v>
      </c>
      <c r="K12" s="106">
        <v>243</v>
      </c>
      <c r="L12" s="121">
        <v>2699</v>
      </c>
      <c r="M12" s="122">
        <v>1176</v>
      </c>
      <c r="N12" s="122">
        <v>1523</v>
      </c>
      <c r="O12" s="9"/>
      <c r="P12" s="10"/>
    </row>
    <row r="13" spans="1:16" ht="18" customHeight="1">
      <c r="A13" s="38">
        <v>2013</v>
      </c>
      <c r="B13" s="69">
        <v>12</v>
      </c>
      <c r="C13" s="106">
        <v>3291</v>
      </c>
      <c r="D13" s="106">
        <v>1470</v>
      </c>
      <c r="E13" s="106">
        <v>1821</v>
      </c>
      <c r="F13" s="106" t="s">
        <v>3</v>
      </c>
      <c r="G13" s="106" t="s">
        <v>3</v>
      </c>
      <c r="H13" s="106" t="s">
        <v>3</v>
      </c>
      <c r="I13" s="106">
        <v>531</v>
      </c>
      <c r="J13" s="106">
        <v>272</v>
      </c>
      <c r="K13" s="106">
        <v>259</v>
      </c>
      <c r="L13" s="121">
        <v>2760</v>
      </c>
      <c r="M13" s="122">
        <v>1198</v>
      </c>
      <c r="N13" s="122">
        <v>1562</v>
      </c>
      <c r="O13" s="9"/>
      <c r="P13" s="10"/>
    </row>
    <row r="14" spans="1:16" ht="18" customHeight="1">
      <c r="A14" s="38">
        <v>2014</v>
      </c>
      <c r="B14" s="69">
        <v>13</v>
      </c>
      <c r="C14" s="106">
        <v>3342</v>
      </c>
      <c r="D14" s="106">
        <v>1456</v>
      </c>
      <c r="E14" s="106">
        <v>1886</v>
      </c>
      <c r="F14" s="106">
        <v>12</v>
      </c>
      <c r="G14" s="106">
        <v>9</v>
      </c>
      <c r="H14" s="106">
        <v>3</v>
      </c>
      <c r="I14" s="106">
        <v>572</v>
      </c>
      <c r="J14" s="106">
        <v>292</v>
      </c>
      <c r="K14" s="106">
        <v>280</v>
      </c>
      <c r="L14" s="121">
        <v>2758</v>
      </c>
      <c r="M14" s="122">
        <v>1155</v>
      </c>
      <c r="N14" s="122">
        <v>1603</v>
      </c>
      <c r="O14" s="9"/>
      <c r="P14" s="10"/>
    </row>
    <row r="15" spans="1:16" ht="18" customHeight="1">
      <c r="A15" s="38">
        <v>2015</v>
      </c>
      <c r="B15" s="69">
        <v>13</v>
      </c>
      <c r="C15" s="106">
        <v>3223</v>
      </c>
      <c r="D15" s="106">
        <v>1374</v>
      </c>
      <c r="E15" s="106">
        <v>1849</v>
      </c>
      <c r="F15" s="106" t="s">
        <v>3</v>
      </c>
      <c r="G15" s="106" t="s">
        <v>3</v>
      </c>
      <c r="H15" s="106" t="s">
        <v>3</v>
      </c>
      <c r="I15" s="106">
        <v>613</v>
      </c>
      <c r="J15" s="106">
        <v>298</v>
      </c>
      <c r="K15" s="106">
        <v>315</v>
      </c>
      <c r="L15" s="121">
        <v>2610</v>
      </c>
      <c r="M15" s="122">
        <v>1076</v>
      </c>
      <c r="N15" s="122">
        <v>1534</v>
      </c>
      <c r="O15" s="9"/>
      <c r="P15" s="10"/>
    </row>
  </sheetData>
  <customSheetViews>
    <customSheetView guid="{DB2564B4-48F7-4606-B880-9F5287CE0C36}">
      <selection activeCell="N2" sqref="N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764A504B-FA66-4EB5-9B32-8F4C6B9C44C9}">
      <selection activeCell="N2" sqref="N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2A23566-198C-4917-B558-26CE3EB2F1D6}" scale="130" showPageBreaks="1">
      <selection activeCell="H21" sqref="H21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BC294C-3C7A-4A28-963E-7F632AAD6016}" scale="130">
      <selection activeCell="A20" sqref="A2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555030-B639-445A-B305-835534289AE6}" showPageBreaks="1">
      <selection activeCell="N16" sqref="N16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F74987D-6181-42D1-AE99-A8659DEA9D55}" showPageBreaks="1" showRuler="0">
      <selection activeCell="B18" sqref="B17:B1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&amp;L&amp;"Arial,Regular"&amp;12Образовање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A5ACF5B-08F9-4015-80EE-14D4FB713380}" scale="130" hiddenRows="1">
      <selection activeCell="N2" sqref="N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C4EBF9-B3A6-4F89-877D-2C8B3642BB7B}">
      <selection activeCell="N16" sqref="N16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6BC8EEE9-ED24-4EF2-AD7A-BBDA46FF0E7A}" scale="130" showPageBreaks="1">
      <selection activeCell="A20" sqref="A20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E5258E9-EC30-4FC5-8235-03360C2CCE64}">
      <selection activeCell="N2" sqref="N2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9E288C68-A855-497F-B9E8-35946C714420}">
      <selection activeCell="N2" sqref="N2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</customSheetViews>
  <mergeCells count="10">
    <mergeCell ref="A3:A5"/>
    <mergeCell ref="B3:B5"/>
    <mergeCell ref="C4:C5"/>
    <mergeCell ref="D4:D5"/>
    <mergeCell ref="F3:N3"/>
    <mergeCell ref="F4:H4"/>
    <mergeCell ref="I4:K4"/>
    <mergeCell ref="L4:N4"/>
    <mergeCell ref="E4:E5"/>
    <mergeCell ref="C3:E3"/>
  </mergeCells>
  <phoneticPr fontId="24" type="noConversion"/>
  <hyperlinks>
    <hyperlink ref="N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2"/>
  <headerFooter>
    <oddHeader>&amp;L&amp;"Arial,Regular"&amp;12Образовање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M26"/>
  <sheetViews>
    <sheetView zoomScaleNormal="100" workbookViewId="0">
      <pane ySplit="5" topLeftCell="A12" activePane="bottomLeft" state="frozen"/>
      <selection pane="bottomLeft" activeCell="M2" sqref="M2"/>
    </sheetView>
  </sheetViews>
  <sheetFormatPr defaultRowHeight="12"/>
  <cols>
    <col min="1" max="1" width="12" style="2" customWidth="1"/>
    <col min="2" max="4" width="9" style="2" customWidth="1"/>
    <col min="5" max="5" width="8.7109375" style="2" customWidth="1"/>
    <col min="6" max="6" width="8.7109375" style="4" customWidth="1"/>
    <col min="7" max="10" width="8.7109375" style="2" customWidth="1"/>
    <col min="11" max="11" width="8.28515625" style="2" customWidth="1"/>
    <col min="12" max="12" width="9.140625" style="4" customWidth="1"/>
    <col min="13" max="13" width="10.7109375" style="2" customWidth="1"/>
    <col min="14" max="16384" width="9.140625" style="2"/>
  </cols>
  <sheetData>
    <row r="1" spans="1:13" s="3" customFormat="1">
      <c r="A1" s="15" t="s">
        <v>215</v>
      </c>
      <c r="B1" s="2"/>
      <c r="C1" s="2"/>
      <c r="D1" s="2"/>
      <c r="E1" s="2"/>
      <c r="F1" s="2"/>
      <c r="G1" s="2"/>
      <c r="H1" s="2"/>
      <c r="I1" s="2"/>
      <c r="J1" s="2"/>
      <c r="M1" s="5"/>
    </row>
    <row r="2" spans="1:13" ht="15" customHeight="1" thickBot="1">
      <c r="A2" s="7"/>
      <c r="F2" s="2"/>
      <c r="L2" s="2"/>
      <c r="M2" s="5" t="s">
        <v>1</v>
      </c>
    </row>
    <row r="3" spans="1:13" s="23" customFormat="1" ht="24.75" customHeight="1" thickTop="1">
      <c r="A3" s="308"/>
      <c r="B3" s="305" t="s">
        <v>112</v>
      </c>
      <c r="C3" s="305"/>
      <c r="D3" s="305"/>
      <c r="E3" s="305" t="s">
        <v>113</v>
      </c>
      <c r="F3" s="305"/>
      <c r="G3" s="305"/>
      <c r="H3" s="305"/>
      <c r="I3" s="305"/>
      <c r="J3" s="305"/>
      <c r="K3" s="305" t="s">
        <v>122</v>
      </c>
      <c r="L3" s="305"/>
      <c r="M3" s="311"/>
    </row>
    <row r="4" spans="1:13" s="23" customFormat="1" ht="24.75" customHeight="1">
      <c r="A4" s="309"/>
      <c r="B4" s="307"/>
      <c r="C4" s="307"/>
      <c r="D4" s="307"/>
      <c r="E4" s="307" t="s">
        <v>30</v>
      </c>
      <c r="F4" s="307"/>
      <c r="G4" s="307"/>
      <c r="H4" s="307" t="s">
        <v>114</v>
      </c>
      <c r="I4" s="307"/>
      <c r="J4" s="307"/>
      <c r="K4" s="307"/>
      <c r="L4" s="307"/>
      <c r="M4" s="312"/>
    </row>
    <row r="5" spans="1:13" s="23" customFormat="1" ht="24.75" customHeight="1">
      <c r="A5" s="310"/>
      <c r="B5" s="20" t="s">
        <v>30</v>
      </c>
      <c r="C5" s="20" t="s">
        <v>31</v>
      </c>
      <c r="D5" s="20" t="s">
        <v>32</v>
      </c>
      <c r="E5" s="20" t="s">
        <v>30</v>
      </c>
      <c r="F5" s="20" t="s">
        <v>31</v>
      </c>
      <c r="G5" s="20" t="s">
        <v>32</v>
      </c>
      <c r="H5" s="20" t="s">
        <v>30</v>
      </c>
      <c r="I5" s="20" t="s">
        <v>31</v>
      </c>
      <c r="J5" s="20" t="s">
        <v>32</v>
      </c>
      <c r="K5" s="20" t="s">
        <v>30</v>
      </c>
      <c r="L5" s="20" t="s">
        <v>31</v>
      </c>
      <c r="M5" s="21" t="s">
        <v>32</v>
      </c>
    </row>
    <row r="6" spans="1:13" ht="15" customHeight="1">
      <c r="A6" s="243" t="s">
        <v>19</v>
      </c>
      <c r="B6" s="9">
        <v>16648</v>
      </c>
      <c r="C6" s="9">
        <v>8426</v>
      </c>
      <c r="D6" s="9">
        <v>8222</v>
      </c>
      <c r="E6" s="9">
        <v>12741</v>
      </c>
      <c r="F6" s="9" t="s">
        <v>2</v>
      </c>
      <c r="G6" s="9" t="s">
        <v>2</v>
      </c>
      <c r="H6" s="9" t="s">
        <v>2</v>
      </c>
      <c r="I6" s="9" t="s">
        <v>2</v>
      </c>
      <c r="J6" s="9" t="s">
        <v>2</v>
      </c>
      <c r="K6" s="9" t="s">
        <v>2</v>
      </c>
      <c r="L6" s="2" t="s">
        <v>2</v>
      </c>
      <c r="M6" s="2" t="s">
        <v>2</v>
      </c>
    </row>
    <row r="7" spans="1:13" ht="15" customHeight="1">
      <c r="A7" s="271" t="s">
        <v>20</v>
      </c>
      <c r="B7" s="9">
        <v>16474</v>
      </c>
      <c r="C7" s="9">
        <v>8350</v>
      </c>
      <c r="D7" s="9">
        <v>8124</v>
      </c>
      <c r="E7" s="9">
        <v>12930</v>
      </c>
      <c r="F7" s="9" t="s">
        <v>2</v>
      </c>
      <c r="G7" s="9" t="s">
        <v>2</v>
      </c>
      <c r="H7" s="9" t="s">
        <v>2</v>
      </c>
      <c r="I7" s="9" t="s">
        <v>2</v>
      </c>
      <c r="J7" s="9" t="s">
        <v>2</v>
      </c>
      <c r="K7" s="9">
        <v>672</v>
      </c>
      <c r="L7" s="2">
        <v>277</v>
      </c>
      <c r="M7" s="2">
        <v>395</v>
      </c>
    </row>
    <row r="8" spans="1:13" ht="15" customHeight="1">
      <c r="A8" s="271" t="s">
        <v>21</v>
      </c>
      <c r="B8" s="9">
        <v>16818</v>
      </c>
      <c r="C8" s="9">
        <v>8557</v>
      </c>
      <c r="D8" s="9">
        <v>8261</v>
      </c>
      <c r="E8" s="9">
        <v>13578</v>
      </c>
      <c r="F8" s="9" t="s">
        <v>2</v>
      </c>
      <c r="G8" s="9" t="s">
        <v>2</v>
      </c>
      <c r="H8" s="9" t="s">
        <v>2</v>
      </c>
      <c r="I8" s="9" t="s">
        <v>2</v>
      </c>
      <c r="J8" s="10" t="s">
        <v>2</v>
      </c>
      <c r="K8" s="10">
        <v>706</v>
      </c>
      <c r="L8" s="2">
        <v>270</v>
      </c>
      <c r="M8" s="2">
        <v>436</v>
      </c>
    </row>
    <row r="9" spans="1:13" ht="15" customHeight="1">
      <c r="A9" s="271" t="s">
        <v>33</v>
      </c>
      <c r="B9" s="9">
        <v>15783</v>
      </c>
      <c r="C9" s="9">
        <v>7987</v>
      </c>
      <c r="D9" s="9">
        <v>7796</v>
      </c>
      <c r="E9" s="9">
        <v>14172</v>
      </c>
      <c r="F9" s="9" t="s">
        <v>2</v>
      </c>
      <c r="G9" s="9" t="s">
        <v>2</v>
      </c>
      <c r="H9" s="9" t="s">
        <v>2</v>
      </c>
      <c r="I9" s="9" t="s">
        <v>2</v>
      </c>
      <c r="J9" s="10" t="s">
        <v>2</v>
      </c>
      <c r="K9" s="10">
        <v>885</v>
      </c>
      <c r="L9" s="2">
        <v>370</v>
      </c>
      <c r="M9" s="2">
        <v>515</v>
      </c>
    </row>
    <row r="10" spans="1:13" ht="15" customHeight="1">
      <c r="A10" s="271" t="s">
        <v>115</v>
      </c>
      <c r="B10" s="9">
        <v>15815</v>
      </c>
      <c r="C10" s="9">
        <v>7987</v>
      </c>
      <c r="D10" s="9">
        <v>7828</v>
      </c>
      <c r="E10" s="9">
        <v>14251</v>
      </c>
      <c r="F10" s="9">
        <v>7306</v>
      </c>
      <c r="G10" s="9">
        <v>6945</v>
      </c>
      <c r="H10" s="9" t="s">
        <v>2</v>
      </c>
      <c r="I10" s="9" t="s">
        <v>2</v>
      </c>
      <c r="J10" s="10" t="s">
        <v>2</v>
      </c>
      <c r="K10" s="10">
        <v>1002</v>
      </c>
      <c r="L10" s="2">
        <v>368</v>
      </c>
      <c r="M10" s="2">
        <v>634</v>
      </c>
    </row>
    <row r="11" spans="1:13" ht="15" customHeight="1">
      <c r="A11" s="271" t="s">
        <v>34</v>
      </c>
      <c r="B11" s="9">
        <v>15111</v>
      </c>
      <c r="C11" s="9">
        <v>7677</v>
      </c>
      <c r="D11" s="9">
        <v>7434</v>
      </c>
      <c r="E11" s="9">
        <v>14241</v>
      </c>
      <c r="F11" s="9">
        <v>7367</v>
      </c>
      <c r="G11" s="9">
        <v>6874</v>
      </c>
      <c r="H11" s="9">
        <v>13645</v>
      </c>
      <c r="I11" s="9">
        <v>7020</v>
      </c>
      <c r="J11" s="10">
        <v>6625</v>
      </c>
      <c r="K11" s="10">
        <v>1141</v>
      </c>
      <c r="L11" s="2">
        <v>404</v>
      </c>
      <c r="M11" s="2">
        <v>737</v>
      </c>
    </row>
    <row r="12" spans="1:13" ht="15" customHeight="1">
      <c r="A12" s="271" t="s">
        <v>23</v>
      </c>
      <c r="B12" s="10">
        <v>14641</v>
      </c>
      <c r="C12" s="10">
        <v>7510</v>
      </c>
      <c r="D12" s="10">
        <v>7131</v>
      </c>
      <c r="E12" s="10">
        <v>13936</v>
      </c>
      <c r="F12" s="10">
        <v>7027</v>
      </c>
      <c r="G12" s="10">
        <v>6909</v>
      </c>
      <c r="H12" s="10">
        <v>13303</v>
      </c>
      <c r="I12" s="10">
        <v>6640</v>
      </c>
      <c r="J12" s="10">
        <v>6663</v>
      </c>
      <c r="K12" s="10">
        <v>1309</v>
      </c>
      <c r="L12" s="2">
        <v>499</v>
      </c>
      <c r="M12" s="2">
        <v>810</v>
      </c>
    </row>
    <row r="13" spans="1:13" ht="15" customHeight="1">
      <c r="A13" s="271" t="s">
        <v>24</v>
      </c>
      <c r="B13" s="10">
        <v>14850</v>
      </c>
      <c r="C13" s="10">
        <v>7563</v>
      </c>
      <c r="D13" s="10">
        <v>7287</v>
      </c>
      <c r="E13" s="10">
        <v>13360</v>
      </c>
      <c r="F13" s="10">
        <v>6827</v>
      </c>
      <c r="G13" s="10">
        <v>6533</v>
      </c>
      <c r="H13" s="10">
        <v>12466</v>
      </c>
      <c r="I13" s="10">
        <v>6294</v>
      </c>
      <c r="J13" s="10">
        <v>6172</v>
      </c>
      <c r="K13" s="10">
        <v>1645</v>
      </c>
      <c r="L13" s="2">
        <v>673</v>
      </c>
      <c r="M13" s="2">
        <v>972</v>
      </c>
    </row>
    <row r="14" spans="1:13" ht="15" customHeight="1">
      <c r="A14" s="271" t="s">
        <v>25</v>
      </c>
      <c r="B14" s="10">
        <v>14279</v>
      </c>
      <c r="C14" s="10">
        <v>7429</v>
      </c>
      <c r="D14" s="10">
        <v>6850</v>
      </c>
      <c r="E14" s="10">
        <v>14437</v>
      </c>
      <c r="F14" s="10">
        <v>7364</v>
      </c>
      <c r="G14" s="10">
        <v>7073</v>
      </c>
      <c r="H14" s="10">
        <v>13547</v>
      </c>
      <c r="I14" s="10">
        <v>6796</v>
      </c>
      <c r="J14" s="9">
        <v>6751</v>
      </c>
      <c r="K14" s="10">
        <v>2186</v>
      </c>
      <c r="L14" s="2">
        <v>825</v>
      </c>
      <c r="M14" s="2">
        <v>1361</v>
      </c>
    </row>
    <row r="15" spans="1:13" ht="15" customHeight="1">
      <c r="A15" s="271" t="s">
        <v>26</v>
      </c>
      <c r="B15" s="10">
        <v>14403</v>
      </c>
      <c r="C15" s="10">
        <v>7320</v>
      </c>
      <c r="D15" s="10">
        <v>7083</v>
      </c>
      <c r="E15" s="10">
        <v>13572</v>
      </c>
      <c r="F15" s="10">
        <v>6954</v>
      </c>
      <c r="G15" s="10">
        <v>6618</v>
      </c>
      <c r="H15" s="10">
        <v>12844</v>
      </c>
      <c r="I15" s="10">
        <v>6481</v>
      </c>
      <c r="J15" s="9">
        <v>6363</v>
      </c>
      <c r="K15" s="10">
        <v>3036</v>
      </c>
      <c r="L15" s="2">
        <v>1185</v>
      </c>
      <c r="M15" s="2">
        <v>1851</v>
      </c>
    </row>
    <row r="16" spans="1:13" ht="15" customHeight="1">
      <c r="A16" s="271" t="s">
        <v>27</v>
      </c>
      <c r="B16" s="10">
        <v>12216</v>
      </c>
      <c r="C16" s="10">
        <v>6314</v>
      </c>
      <c r="D16" s="10">
        <v>5902</v>
      </c>
      <c r="E16" s="10">
        <v>13845</v>
      </c>
      <c r="F16" s="10">
        <v>7036</v>
      </c>
      <c r="G16" s="10">
        <v>6809</v>
      </c>
      <c r="H16" s="10">
        <v>13022</v>
      </c>
      <c r="I16" s="10">
        <v>6519</v>
      </c>
      <c r="J16" s="9">
        <v>6503</v>
      </c>
      <c r="K16" s="10">
        <v>4301</v>
      </c>
      <c r="L16" s="2">
        <v>1887</v>
      </c>
      <c r="M16" s="2">
        <v>2414</v>
      </c>
    </row>
    <row r="17" spans="1:13" ht="15" customHeight="1">
      <c r="A17" s="271" t="s">
        <v>28</v>
      </c>
      <c r="B17" s="10">
        <v>12426</v>
      </c>
      <c r="C17" s="10">
        <v>6340</v>
      </c>
      <c r="D17" s="10">
        <v>6086</v>
      </c>
      <c r="E17" s="10">
        <v>13504</v>
      </c>
      <c r="F17" s="10">
        <v>6883</v>
      </c>
      <c r="G17" s="10">
        <v>6621</v>
      </c>
      <c r="H17" s="10">
        <v>12792</v>
      </c>
      <c r="I17" s="10">
        <v>6458</v>
      </c>
      <c r="J17" s="9">
        <v>6334</v>
      </c>
      <c r="K17" s="10">
        <v>5886</v>
      </c>
      <c r="L17" s="2">
        <v>2516</v>
      </c>
      <c r="M17" s="2">
        <v>3370</v>
      </c>
    </row>
    <row r="18" spans="1:13" ht="15" customHeight="1">
      <c r="A18" s="271" t="s">
        <v>29</v>
      </c>
      <c r="B18" s="10">
        <v>14875</v>
      </c>
      <c r="C18" s="10">
        <v>7603</v>
      </c>
      <c r="D18" s="10">
        <v>7272</v>
      </c>
      <c r="E18" s="10">
        <v>13848</v>
      </c>
      <c r="F18" s="10">
        <v>7190</v>
      </c>
      <c r="G18" s="10">
        <v>6658</v>
      </c>
      <c r="H18" s="10">
        <v>12470</v>
      </c>
      <c r="I18" s="10">
        <v>6329</v>
      </c>
      <c r="J18" s="9">
        <v>6141</v>
      </c>
      <c r="K18" s="10">
        <v>6931</v>
      </c>
      <c r="L18" s="2">
        <v>3019</v>
      </c>
      <c r="M18" s="2">
        <v>3912</v>
      </c>
    </row>
    <row r="19" spans="1:13" ht="15" customHeight="1">
      <c r="A19" s="271" t="s">
        <v>132</v>
      </c>
      <c r="B19" s="10">
        <v>13948</v>
      </c>
      <c r="C19" s="10">
        <v>7075</v>
      </c>
      <c r="D19" s="10">
        <v>6873</v>
      </c>
      <c r="E19" s="10">
        <v>13229</v>
      </c>
      <c r="F19" s="10">
        <v>6616</v>
      </c>
      <c r="G19" s="10">
        <v>6613</v>
      </c>
      <c r="H19" s="10">
        <v>12255</v>
      </c>
      <c r="I19" s="10">
        <v>6080</v>
      </c>
      <c r="J19" s="9">
        <v>6175</v>
      </c>
      <c r="K19" s="10">
        <v>7328</v>
      </c>
      <c r="L19" s="2">
        <v>2992</v>
      </c>
      <c r="M19" s="2">
        <v>4336</v>
      </c>
    </row>
    <row r="20" spans="1:13" ht="15" customHeight="1">
      <c r="A20" s="117" t="s">
        <v>138</v>
      </c>
      <c r="B20" s="10">
        <v>13900</v>
      </c>
      <c r="C20" s="10">
        <v>7098</v>
      </c>
      <c r="D20" s="10">
        <v>6802</v>
      </c>
      <c r="E20" s="10">
        <v>11423</v>
      </c>
      <c r="F20" s="10">
        <v>5807</v>
      </c>
      <c r="G20" s="10">
        <v>5616</v>
      </c>
      <c r="H20" s="10">
        <v>11164</v>
      </c>
      <c r="I20" s="10">
        <v>5680</v>
      </c>
      <c r="J20" s="9">
        <v>5484</v>
      </c>
      <c r="K20" s="4">
        <v>7855</v>
      </c>
      <c r="L20" s="2">
        <v>3137</v>
      </c>
      <c r="M20" s="2">
        <v>4718</v>
      </c>
    </row>
    <row r="21" spans="1:13" ht="15" customHeight="1">
      <c r="A21" s="149" t="s">
        <v>153</v>
      </c>
      <c r="B21" s="10">
        <f>11972+33</f>
        <v>12005</v>
      </c>
      <c r="C21" s="10">
        <v>6324</v>
      </c>
      <c r="D21" s="10">
        <v>5681</v>
      </c>
      <c r="E21" s="10">
        <v>12200</v>
      </c>
      <c r="F21" s="10">
        <v>6359</v>
      </c>
      <c r="G21" s="10">
        <v>5841</v>
      </c>
      <c r="H21" s="118">
        <v>12157</v>
      </c>
      <c r="I21" s="118">
        <f>12157-5817</f>
        <v>6340</v>
      </c>
      <c r="J21" s="119">
        <v>5817</v>
      </c>
      <c r="K21" s="4">
        <v>7567</v>
      </c>
      <c r="L21" s="2">
        <v>3108</v>
      </c>
      <c r="M21" s="2">
        <v>4459</v>
      </c>
    </row>
    <row r="22" spans="1:13" ht="15" customHeight="1">
      <c r="A22" s="149" t="s">
        <v>163</v>
      </c>
      <c r="B22" s="10">
        <v>11624</v>
      </c>
      <c r="C22" s="10">
        <f>+B22-D22</f>
        <v>5917</v>
      </c>
      <c r="D22" s="10">
        <v>5707</v>
      </c>
      <c r="E22" s="10">
        <v>13676</v>
      </c>
      <c r="F22" s="10">
        <f>+E22-G22</f>
        <v>6988</v>
      </c>
      <c r="G22" s="10">
        <v>6688</v>
      </c>
      <c r="H22" s="118">
        <v>13639</v>
      </c>
      <c r="I22" s="118">
        <f>+H22-J22</f>
        <v>6977</v>
      </c>
      <c r="J22" s="119">
        <v>6662</v>
      </c>
      <c r="K22" s="4">
        <v>7097</v>
      </c>
      <c r="L22" s="2">
        <v>2968</v>
      </c>
      <c r="M22" s="2">
        <v>4129</v>
      </c>
    </row>
    <row r="23" spans="1:13" ht="15" customHeight="1">
      <c r="A23" s="149" t="s">
        <v>177</v>
      </c>
      <c r="B23" s="10">
        <f>11836+54</f>
        <v>11890</v>
      </c>
      <c r="C23" s="10">
        <f>6010+37</f>
        <v>6047</v>
      </c>
      <c r="D23" s="10">
        <f>5826+17</f>
        <v>5843</v>
      </c>
      <c r="E23" s="118">
        <v>12896</v>
      </c>
      <c r="F23" s="118">
        <v>6575</v>
      </c>
      <c r="G23" s="118">
        <v>6321</v>
      </c>
      <c r="H23" s="118">
        <v>12896</v>
      </c>
      <c r="I23" s="118">
        <v>6575</v>
      </c>
      <c r="J23" s="119">
        <v>6321</v>
      </c>
      <c r="K23" s="4">
        <v>6563</v>
      </c>
      <c r="L23" s="2">
        <v>2662</v>
      </c>
      <c r="M23" s="2">
        <v>3901</v>
      </c>
    </row>
    <row r="24" spans="1:13" ht="15" customHeight="1">
      <c r="A24" s="149" t="s">
        <v>257</v>
      </c>
      <c r="B24" s="120">
        <v>11729</v>
      </c>
      <c r="C24" s="120">
        <v>6000</v>
      </c>
      <c r="D24" s="120">
        <v>5729</v>
      </c>
      <c r="E24" s="292">
        <v>12359</v>
      </c>
      <c r="F24" s="292">
        <v>6308</v>
      </c>
      <c r="G24" s="292">
        <v>6051</v>
      </c>
      <c r="H24" s="292">
        <v>12359</v>
      </c>
      <c r="I24" s="292">
        <v>6308</v>
      </c>
      <c r="J24" s="293">
        <v>6051</v>
      </c>
      <c r="K24" s="4">
        <f>SUM(L24:M24)</f>
        <v>6062</v>
      </c>
      <c r="L24" s="2">
        <v>2606</v>
      </c>
      <c r="M24" s="2">
        <v>3456</v>
      </c>
    </row>
    <row r="25" spans="1:13">
      <c r="A25" s="49"/>
    </row>
    <row r="26" spans="1:13">
      <c r="A26" s="12" t="s">
        <v>116</v>
      </c>
    </row>
  </sheetData>
  <customSheetViews>
    <customSheetView guid="{DB2564B4-48F7-4606-B880-9F5287CE0C36}">
      <pane ySplit="5" topLeftCell="A12" activePane="bottomLeft" state="frozen"/>
      <selection pane="bottomLeft" activeCell="M2" sqref="M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764A504B-FA66-4EB5-9B32-8F4C6B9C44C9}">
      <pane ySplit="5" topLeftCell="A12" activePane="bottomLeft" state="frozen"/>
      <selection pane="bottomLeft" activeCell="M2" sqref="M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2A23566-198C-4917-B558-26CE3EB2F1D6}" scale="130" showPageBreaks="1">
      <pane ySplit="5" topLeftCell="A6" activePane="bottomLeft" state="frozen"/>
      <selection pane="bottomLeft" activeCell="A25" sqref="A2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BC294C-3C7A-4A28-963E-7F632AAD6016}">
      <pane ySplit="5" topLeftCell="A6" activePane="bottomLeft" state="frozen"/>
      <selection pane="bottomLeft" activeCell="K23" sqref="K2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555030-B639-445A-B305-835534289AE6}" showPageBreaks="1">
      <pane ySplit="5" topLeftCell="A12" activePane="bottomLeft" state="frozen"/>
      <selection pane="bottomLeft" activeCell="G23" sqref="G2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F74987D-6181-42D1-AE99-A8659DEA9D55}" showPageBreaks="1" showRuler="0">
      <selection activeCell="A20" sqref="A20:IV20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&amp;L&amp;"Arial,Regular"&amp;12Образовање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A5ACF5B-08F9-4015-80EE-14D4FB713380}" scale="130">
      <pane ySplit="5" topLeftCell="A12" activePane="bottomLeft" state="frozen"/>
      <selection pane="bottomLeft" activeCell="M2" sqref="M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C4EBF9-B3A6-4F89-877D-2C8B3642BB7B}">
      <pane ySplit="5" topLeftCell="A12" activePane="bottomLeft" state="frozen"/>
      <selection pane="bottomLeft" activeCell="G23" sqref="G23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6BC8EEE9-ED24-4EF2-AD7A-BBDA46FF0E7A}" showPageBreaks="1">
      <pane ySplit="5" topLeftCell="A6" activePane="bottomLeft" state="frozen"/>
      <selection pane="bottomLeft" activeCell="K23" sqref="K23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E5258E9-EC30-4FC5-8235-03360C2CCE64}">
      <pane ySplit="5" topLeftCell="A12" activePane="bottomLeft" state="frozen"/>
      <selection pane="bottomLeft" activeCell="B24" sqref="B24:J24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9E288C68-A855-497F-B9E8-35946C714420}">
      <pane ySplit="5" topLeftCell="A12" activePane="bottomLeft" state="frozen"/>
      <selection pane="bottomLeft" activeCell="B24" sqref="B24:J24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</customSheetViews>
  <mergeCells count="6">
    <mergeCell ref="B3:D4"/>
    <mergeCell ref="A3:A5"/>
    <mergeCell ref="K3:M4"/>
    <mergeCell ref="E3:J3"/>
    <mergeCell ref="E4:G4"/>
    <mergeCell ref="H4:J4"/>
  </mergeCells>
  <phoneticPr fontId="24" type="noConversion"/>
  <hyperlinks>
    <hyperlink ref="M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2"/>
  <headerFooter>
    <oddHeader>&amp;L&amp;"Arial,Regular"&amp;12Образовање</oddHeader>
    <oddFooter>&amp;C&amp;"Arial,Regular"&amp;8Стр. &amp;P од &amp;N&amp;L&amp;"Arial,Regular"&amp;8Статистички годишњак Републике Српске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26"/>
  <dimension ref="A1:P15"/>
  <sheetViews>
    <sheetView zoomScaleNormal="100" workbookViewId="0">
      <selection activeCell="N2" sqref="N2"/>
    </sheetView>
  </sheetViews>
  <sheetFormatPr defaultRowHeight="12"/>
  <cols>
    <col min="1" max="1" width="9" style="2" customWidth="1"/>
    <col min="2" max="3" width="9.140625" style="2" customWidth="1"/>
    <col min="4" max="6" width="8.28515625" style="2" customWidth="1"/>
    <col min="7" max="7" width="8.28515625" style="4" customWidth="1"/>
    <col min="8" max="11" width="8.28515625" style="2" customWidth="1"/>
    <col min="12" max="12" width="8.28515625" style="4" customWidth="1"/>
    <col min="13" max="15" width="8.28515625" style="2" customWidth="1"/>
    <col min="16" max="16384" width="9.140625" style="2"/>
  </cols>
  <sheetData>
    <row r="1" spans="1:16" s="3" customFormat="1">
      <c r="A1" s="84" t="s">
        <v>251</v>
      </c>
      <c r="B1" s="2"/>
      <c r="C1" s="2"/>
      <c r="D1" s="2"/>
      <c r="E1" s="2"/>
      <c r="F1" s="2"/>
      <c r="G1" s="2"/>
      <c r="H1" s="2"/>
      <c r="I1" s="2"/>
      <c r="J1" s="2"/>
    </row>
    <row r="2" spans="1:16" ht="15" customHeight="1" thickBot="1">
      <c r="A2" s="7"/>
      <c r="G2" s="2"/>
      <c r="L2" s="2"/>
      <c r="N2" s="5" t="s">
        <v>1</v>
      </c>
    </row>
    <row r="3" spans="1:16" s="18" customFormat="1" ht="21" customHeight="1" thickTop="1">
      <c r="A3" s="355"/>
      <c r="B3" s="305" t="s">
        <v>131</v>
      </c>
      <c r="C3" s="305" t="s">
        <v>97</v>
      </c>
      <c r="D3" s="305"/>
      <c r="E3" s="305"/>
      <c r="F3" s="357" t="s">
        <v>98</v>
      </c>
      <c r="G3" s="357"/>
      <c r="H3" s="357"/>
      <c r="I3" s="357"/>
      <c r="J3" s="357"/>
      <c r="K3" s="357"/>
      <c r="L3" s="357"/>
      <c r="M3" s="357"/>
      <c r="N3" s="358"/>
    </row>
    <row r="4" spans="1:16" s="18" customFormat="1" ht="21" customHeight="1">
      <c r="A4" s="356"/>
      <c r="B4" s="307"/>
      <c r="C4" s="307" t="s">
        <v>4</v>
      </c>
      <c r="D4" s="307" t="s">
        <v>87</v>
      </c>
      <c r="E4" s="307" t="s">
        <v>41</v>
      </c>
      <c r="F4" s="307" t="s">
        <v>99</v>
      </c>
      <c r="G4" s="307"/>
      <c r="H4" s="307"/>
      <c r="I4" s="307" t="s">
        <v>100</v>
      </c>
      <c r="J4" s="307"/>
      <c r="K4" s="307"/>
      <c r="L4" s="359" t="s">
        <v>101</v>
      </c>
      <c r="M4" s="359"/>
      <c r="N4" s="360"/>
    </row>
    <row r="5" spans="1:16" s="18" customFormat="1" ht="21" customHeight="1">
      <c r="A5" s="356"/>
      <c r="B5" s="307"/>
      <c r="C5" s="307"/>
      <c r="D5" s="307"/>
      <c r="E5" s="307"/>
      <c r="F5" s="37" t="s">
        <v>5</v>
      </c>
      <c r="G5" s="37" t="s">
        <v>87</v>
      </c>
      <c r="H5" s="37" t="s">
        <v>41</v>
      </c>
      <c r="I5" s="37" t="s">
        <v>5</v>
      </c>
      <c r="J5" s="37" t="s">
        <v>87</v>
      </c>
      <c r="K5" s="37" t="s">
        <v>41</v>
      </c>
      <c r="L5" s="37" t="s">
        <v>5</v>
      </c>
      <c r="M5" s="37" t="s">
        <v>87</v>
      </c>
      <c r="N5" s="48" t="s">
        <v>41</v>
      </c>
    </row>
    <row r="6" spans="1:16" ht="18" customHeight="1">
      <c r="A6" s="38">
        <v>2006</v>
      </c>
      <c r="B6" s="9">
        <v>5</v>
      </c>
      <c r="C6" s="9">
        <v>575</v>
      </c>
      <c r="D6" s="9">
        <v>390</v>
      </c>
      <c r="E6" s="9">
        <v>185</v>
      </c>
      <c r="F6" s="9">
        <v>7</v>
      </c>
      <c r="G6" s="9">
        <v>5</v>
      </c>
      <c r="H6" s="9">
        <v>2</v>
      </c>
      <c r="I6" s="9">
        <v>313</v>
      </c>
      <c r="J6" s="9">
        <v>230</v>
      </c>
      <c r="K6" s="9">
        <v>83</v>
      </c>
      <c r="L6" s="9">
        <v>255</v>
      </c>
      <c r="M6" s="9">
        <v>156</v>
      </c>
      <c r="N6" s="9">
        <v>100</v>
      </c>
      <c r="O6" s="9"/>
      <c r="P6" s="10"/>
    </row>
    <row r="7" spans="1:16" ht="18" customHeight="1">
      <c r="A7" s="38">
        <v>2007</v>
      </c>
      <c r="B7" s="9">
        <v>5</v>
      </c>
      <c r="C7" s="9">
        <v>585</v>
      </c>
      <c r="D7" s="9">
        <v>362</v>
      </c>
      <c r="E7" s="9">
        <v>223</v>
      </c>
      <c r="F7" s="9">
        <v>11</v>
      </c>
      <c r="G7" s="9">
        <v>9</v>
      </c>
      <c r="H7" s="9">
        <v>2</v>
      </c>
      <c r="I7" s="9">
        <v>333</v>
      </c>
      <c r="J7" s="9">
        <v>208</v>
      </c>
      <c r="K7" s="9">
        <v>125</v>
      </c>
      <c r="L7" s="9">
        <v>241</v>
      </c>
      <c r="M7" s="9">
        <v>145</v>
      </c>
      <c r="N7" s="9">
        <v>96</v>
      </c>
      <c r="O7" s="9"/>
      <c r="P7" s="10"/>
    </row>
    <row r="8" spans="1:16" ht="18" customHeight="1">
      <c r="A8" s="38">
        <v>2008</v>
      </c>
      <c r="B8" s="9">
        <v>5</v>
      </c>
      <c r="C8" s="9">
        <v>655</v>
      </c>
      <c r="D8" s="9">
        <v>386</v>
      </c>
      <c r="E8" s="9">
        <v>269</v>
      </c>
      <c r="F8" s="9">
        <v>22</v>
      </c>
      <c r="G8" s="9">
        <v>19</v>
      </c>
      <c r="H8" s="9">
        <v>3</v>
      </c>
      <c r="I8" s="9">
        <v>422</v>
      </c>
      <c r="J8" s="9">
        <v>248</v>
      </c>
      <c r="K8" s="9">
        <v>174</v>
      </c>
      <c r="L8" s="9">
        <v>211</v>
      </c>
      <c r="M8" s="9">
        <v>119</v>
      </c>
      <c r="N8" s="9">
        <v>92</v>
      </c>
      <c r="O8" s="9"/>
      <c r="P8" s="10"/>
    </row>
    <row r="9" spans="1:16" ht="18" customHeight="1">
      <c r="A9" s="62">
        <v>2009</v>
      </c>
      <c r="B9" s="63">
        <v>5</v>
      </c>
      <c r="C9" s="63">
        <v>698</v>
      </c>
      <c r="D9" s="63">
        <v>405</v>
      </c>
      <c r="E9" s="63">
        <v>293</v>
      </c>
      <c r="F9" s="63">
        <v>14</v>
      </c>
      <c r="G9" s="63">
        <v>11</v>
      </c>
      <c r="H9" s="63">
        <v>3</v>
      </c>
      <c r="I9" s="63">
        <v>509</v>
      </c>
      <c r="J9" s="63">
        <v>310</v>
      </c>
      <c r="K9" s="63">
        <v>199</v>
      </c>
      <c r="L9" s="63">
        <v>175</v>
      </c>
      <c r="M9" s="63">
        <v>84</v>
      </c>
      <c r="N9" s="63">
        <v>91</v>
      </c>
      <c r="O9" s="9"/>
      <c r="P9" s="10"/>
    </row>
    <row r="10" spans="1:16" s="65" customFormat="1" ht="18" customHeight="1">
      <c r="A10" s="38">
        <v>2010</v>
      </c>
      <c r="B10" s="9">
        <v>5</v>
      </c>
      <c r="C10" s="9">
        <v>696</v>
      </c>
      <c r="D10" s="9">
        <v>398</v>
      </c>
      <c r="E10" s="9">
        <v>298</v>
      </c>
      <c r="F10" s="9">
        <v>9</v>
      </c>
      <c r="G10" s="9">
        <v>7</v>
      </c>
      <c r="H10" s="9">
        <v>2</v>
      </c>
      <c r="I10" s="9">
        <v>574</v>
      </c>
      <c r="J10" s="9">
        <v>347</v>
      </c>
      <c r="K10" s="9">
        <v>227</v>
      </c>
      <c r="L10" s="9">
        <v>113</v>
      </c>
      <c r="M10" s="9">
        <v>44</v>
      </c>
      <c r="N10" s="9">
        <v>69</v>
      </c>
      <c r="O10" s="63"/>
      <c r="P10" s="64"/>
    </row>
    <row r="11" spans="1:16" ht="18" customHeight="1">
      <c r="A11" s="38">
        <v>2011</v>
      </c>
      <c r="B11" s="9">
        <v>5</v>
      </c>
      <c r="C11" s="9">
        <v>656</v>
      </c>
      <c r="D11" s="9">
        <v>352</v>
      </c>
      <c r="E11" s="9">
        <v>304</v>
      </c>
      <c r="F11" s="9">
        <v>10</v>
      </c>
      <c r="G11" s="9">
        <v>8</v>
      </c>
      <c r="H11" s="9">
        <v>2</v>
      </c>
      <c r="I11" s="9">
        <v>531</v>
      </c>
      <c r="J11" s="9">
        <v>303</v>
      </c>
      <c r="K11" s="9">
        <v>228</v>
      </c>
      <c r="L11" s="9">
        <v>115</v>
      </c>
      <c r="M11" s="9">
        <v>41</v>
      </c>
      <c r="N11" s="9">
        <v>74</v>
      </c>
      <c r="O11" s="9"/>
      <c r="P11" s="10"/>
    </row>
    <row r="12" spans="1:16" ht="18" customHeight="1">
      <c r="A12" s="125">
        <v>2012</v>
      </c>
      <c r="B12" s="124">
        <v>5</v>
      </c>
      <c r="C12" s="122">
        <v>655</v>
      </c>
      <c r="D12" s="122">
        <v>372</v>
      </c>
      <c r="E12" s="122">
        <v>283</v>
      </c>
      <c r="F12" s="122">
        <v>10</v>
      </c>
      <c r="G12" s="122">
        <v>8</v>
      </c>
      <c r="H12" s="122">
        <v>2</v>
      </c>
      <c r="I12" s="122">
        <v>543</v>
      </c>
      <c r="J12" s="122">
        <v>300</v>
      </c>
      <c r="K12" s="122">
        <v>243</v>
      </c>
      <c r="L12" s="122">
        <v>102</v>
      </c>
      <c r="M12" s="122">
        <v>64</v>
      </c>
      <c r="N12" s="122">
        <v>38</v>
      </c>
      <c r="O12" s="9"/>
      <c r="P12" s="10"/>
    </row>
    <row r="13" spans="1:16" ht="18" customHeight="1">
      <c r="A13" s="125">
        <v>2013</v>
      </c>
      <c r="B13" s="124">
        <v>4</v>
      </c>
      <c r="C13" s="122">
        <v>635</v>
      </c>
      <c r="D13" s="122">
        <v>307</v>
      </c>
      <c r="E13" s="122">
        <v>328</v>
      </c>
      <c r="F13" s="107" t="s">
        <v>3</v>
      </c>
      <c r="G13" s="107" t="s">
        <v>3</v>
      </c>
      <c r="H13" s="107" t="s">
        <v>3</v>
      </c>
      <c r="I13" s="122">
        <v>531</v>
      </c>
      <c r="J13" s="122">
        <v>272</v>
      </c>
      <c r="K13" s="122">
        <v>259</v>
      </c>
      <c r="L13" s="122">
        <v>104</v>
      </c>
      <c r="M13" s="122">
        <v>35</v>
      </c>
      <c r="N13" s="122">
        <v>69</v>
      </c>
      <c r="O13" s="9"/>
      <c r="P13" s="10"/>
    </row>
    <row r="14" spans="1:16" ht="18" customHeight="1">
      <c r="A14" s="125">
        <v>2014</v>
      </c>
      <c r="B14" s="124">
        <v>5</v>
      </c>
      <c r="C14" s="122">
        <v>685</v>
      </c>
      <c r="D14" s="122">
        <v>340</v>
      </c>
      <c r="E14" s="122">
        <v>345</v>
      </c>
      <c r="F14" s="107">
        <v>12</v>
      </c>
      <c r="G14" s="107">
        <v>9</v>
      </c>
      <c r="H14" s="107">
        <v>3</v>
      </c>
      <c r="I14" s="122">
        <v>572</v>
      </c>
      <c r="J14" s="122">
        <v>292</v>
      </c>
      <c r="K14" s="122">
        <v>280</v>
      </c>
      <c r="L14" s="122">
        <v>101</v>
      </c>
      <c r="M14" s="122">
        <v>39</v>
      </c>
      <c r="N14" s="122">
        <v>62</v>
      </c>
      <c r="O14" s="9"/>
      <c r="P14" s="10"/>
    </row>
    <row r="15" spans="1:16" ht="18" customHeight="1">
      <c r="A15" s="125">
        <v>2015</v>
      </c>
      <c r="B15" s="124">
        <v>8</v>
      </c>
      <c r="C15" s="122">
        <v>699</v>
      </c>
      <c r="D15" s="122">
        <v>324</v>
      </c>
      <c r="E15" s="122">
        <v>375</v>
      </c>
      <c r="F15" s="107" t="s">
        <v>3</v>
      </c>
      <c r="G15" s="107" t="s">
        <v>3</v>
      </c>
      <c r="H15" s="107" t="s">
        <v>3</v>
      </c>
      <c r="I15" s="122">
        <v>613</v>
      </c>
      <c r="J15" s="122">
        <v>298</v>
      </c>
      <c r="K15" s="122">
        <v>315</v>
      </c>
      <c r="L15" s="122">
        <v>86</v>
      </c>
      <c r="M15" s="122">
        <v>26</v>
      </c>
      <c r="N15" s="122">
        <v>60</v>
      </c>
      <c r="O15" s="9"/>
      <c r="P15" s="10"/>
    </row>
  </sheetData>
  <customSheetViews>
    <customSheetView guid="{DB2564B4-48F7-4606-B880-9F5287CE0C36}">
      <selection activeCell="N2" sqref="N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764A504B-FA66-4EB5-9B32-8F4C6B9C44C9}">
      <selection activeCell="N2" sqref="N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2A23566-198C-4917-B558-26CE3EB2F1D6}" scale="130" showPageBreaks="1">
      <selection activeCell="B15" sqref="A15:IV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BC294C-3C7A-4A28-963E-7F632AAD6016}" scale="130">
      <selection activeCell="A17" sqref="A17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555030-B639-445A-B305-835534289AE6}" showPageBreaks="1">
      <selection activeCell="N16" sqref="N16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F74987D-6181-42D1-AE99-A8659DEA9D55}" showPageBreaks="1" showRuler="0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&amp;L&amp;"Arial,Regular"&amp;12Образовање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A5ACF5B-08F9-4015-80EE-14D4FB713380}" scale="130" hiddenRows="1">
      <selection activeCell="N2" sqref="N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C4EBF9-B3A6-4F89-877D-2C8B3642BB7B}">
      <selection activeCell="N16" sqref="N16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6BC8EEE9-ED24-4EF2-AD7A-BBDA46FF0E7A}" scale="130" showPageBreaks="1">
      <selection activeCell="A17" sqref="A17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E5258E9-EC30-4FC5-8235-03360C2CCE64}">
      <selection activeCell="N2" sqref="N2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9E288C68-A855-497F-B9E8-35946C714420}">
      <selection activeCell="N2" sqref="N2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</customSheetViews>
  <mergeCells count="10">
    <mergeCell ref="A3:A5"/>
    <mergeCell ref="B3:B5"/>
    <mergeCell ref="C3:E3"/>
    <mergeCell ref="F3:N3"/>
    <mergeCell ref="C4:C5"/>
    <mergeCell ref="D4:D5"/>
    <mergeCell ref="E4:E5"/>
    <mergeCell ref="F4:H4"/>
    <mergeCell ref="I4:K4"/>
    <mergeCell ref="L4:N4"/>
  </mergeCells>
  <phoneticPr fontId="24" type="noConversion"/>
  <hyperlinks>
    <hyperlink ref="N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2"/>
  <headerFooter>
    <oddHeader>&amp;L&amp;"Arial,Regular"&amp;12Образовање</oddHeader>
    <oddFooter>&amp;C&amp;"Arial,Regular"&amp;8Стр. &amp;P од &amp;N&amp;L&amp;"Arial,Regular"&amp;8Статистички годишњак Републике Српске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27"/>
  <dimension ref="A1:P15"/>
  <sheetViews>
    <sheetView zoomScaleNormal="100" workbookViewId="0">
      <selection activeCell="N2" sqref="N2"/>
    </sheetView>
  </sheetViews>
  <sheetFormatPr defaultRowHeight="12"/>
  <cols>
    <col min="1" max="1" width="9" style="2" customWidth="1"/>
    <col min="2" max="3" width="9.140625" style="2" customWidth="1"/>
    <col min="4" max="6" width="8.28515625" style="2" customWidth="1"/>
    <col min="7" max="7" width="8.28515625" style="4" customWidth="1"/>
    <col min="8" max="11" width="8.28515625" style="2" customWidth="1"/>
    <col min="12" max="12" width="8.28515625" style="4" customWidth="1"/>
    <col min="13" max="15" width="8.28515625" style="2" customWidth="1"/>
    <col min="16" max="16384" width="9.140625" style="2"/>
  </cols>
  <sheetData>
    <row r="1" spans="1:16" s="3" customFormat="1">
      <c r="A1" s="84" t="s">
        <v>252</v>
      </c>
      <c r="B1" s="2"/>
      <c r="C1" s="2"/>
      <c r="D1" s="2"/>
      <c r="E1" s="2"/>
      <c r="F1" s="2"/>
      <c r="G1" s="2"/>
      <c r="H1" s="2"/>
      <c r="I1" s="2"/>
      <c r="J1" s="2"/>
    </row>
    <row r="2" spans="1:16" ht="15" customHeight="1" thickBot="1">
      <c r="A2" s="7"/>
      <c r="G2" s="2"/>
      <c r="L2" s="2"/>
      <c r="N2" s="5" t="s">
        <v>1</v>
      </c>
    </row>
    <row r="3" spans="1:16" s="18" customFormat="1" ht="21" customHeight="1" thickTop="1">
      <c r="A3" s="355"/>
      <c r="B3" s="305" t="s">
        <v>131</v>
      </c>
      <c r="C3" s="305" t="s">
        <v>97</v>
      </c>
      <c r="D3" s="305"/>
      <c r="E3" s="305"/>
      <c r="F3" s="357" t="s">
        <v>98</v>
      </c>
      <c r="G3" s="357"/>
      <c r="H3" s="357"/>
      <c r="I3" s="357"/>
      <c r="J3" s="357"/>
      <c r="K3" s="357"/>
      <c r="L3" s="357"/>
      <c r="M3" s="357"/>
      <c r="N3" s="358"/>
    </row>
    <row r="4" spans="1:16" s="18" customFormat="1" ht="21" customHeight="1">
      <c r="A4" s="356"/>
      <c r="B4" s="307"/>
      <c r="C4" s="307" t="s">
        <v>4</v>
      </c>
      <c r="D4" s="307" t="s">
        <v>87</v>
      </c>
      <c r="E4" s="307" t="s">
        <v>41</v>
      </c>
      <c r="F4" s="307" t="s">
        <v>99</v>
      </c>
      <c r="G4" s="307"/>
      <c r="H4" s="307"/>
      <c r="I4" s="307" t="s">
        <v>100</v>
      </c>
      <c r="J4" s="307"/>
      <c r="K4" s="307"/>
      <c r="L4" s="359" t="s">
        <v>101</v>
      </c>
      <c r="M4" s="359"/>
      <c r="N4" s="360"/>
    </row>
    <row r="5" spans="1:16" s="18" customFormat="1" ht="21" customHeight="1">
      <c r="A5" s="356"/>
      <c r="B5" s="307"/>
      <c r="C5" s="307"/>
      <c r="D5" s="307"/>
      <c r="E5" s="307"/>
      <c r="F5" s="37" t="s">
        <v>5</v>
      </c>
      <c r="G5" s="37" t="s">
        <v>87</v>
      </c>
      <c r="H5" s="37" t="s">
        <v>41</v>
      </c>
      <c r="I5" s="37" t="s">
        <v>5</v>
      </c>
      <c r="J5" s="37" t="s">
        <v>87</v>
      </c>
      <c r="K5" s="37" t="s">
        <v>41</v>
      </c>
      <c r="L5" s="37" t="s">
        <v>5</v>
      </c>
      <c r="M5" s="37" t="s">
        <v>87</v>
      </c>
      <c r="N5" s="48" t="s">
        <v>41</v>
      </c>
    </row>
    <row r="6" spans="1:16" ht="18" customHeight="1">
      <c r="A6" s="38">
        <v>2006</v>
      </c>
      <c r="B6" s="9">
        <v>7</v>
      </c>
      <c r="C6" s="9">
        <v>1989</v>
      </c>
      <c r="D6" s="9">
        <v>902</v>
      </c>
      <c r="E6" s="9">
        <v>1087</v>
      </c>
      <c r="F6" s="9" t="s">
        <v>3</v>
      </c>
      <c r="G6" s="9" t="s">
        <v>3</v>
      </c>
      <c r="H6" s="9" t="s">
        <v>3</v>
      </c>
      <c r="I6" s="9">
        <v>17</v>
      </c>
      <c r="J6" s="9" t="s">
        <v>3</v>
      </c>
      <c r="K6" s="9">
        <v>17</v>
      </c>
      <c r="L6" s="9">
        <v>1972</v>
      </c>
      <c r="M6" s="9">
        <v>902</v>
      </c>
      <c r="N6" s="9">
        <v>1070</v>
      </c>
      <c r="O6" s="9"/>
      <c r="P6" s="10"/>
    </row>
    <row r="7" spans="1:16" ht="18" customHeight="1">
      <c r="A7" s="38">
        <v>2007</v>
      </c>
      <c r="B7" s="9">
        <v>7</v>
      </c>
      <c r="C7" s="9">
        <v>2128</v>
      </c>
      <c r="D7" s="9">
        <v>886</v>
      </c>
      <c r="E7" s="9">
        <v>1242</v>
      </c>
      <c r="F7" s="9" t="s">
        <v>3</v>
      </c>
      <c r="G7" s="9" t="s">
        <v>3</v>
      </c>
      <c r="H7" s="9" t="s">
        <v>3</v>
      </c>
      <c r="I7" s="9">
        <v>6</v>
      </c>
      <c r="J7" s="9">
        <v>6</v>
      </c>
      <c r="K7" s="9" t="s">
        <v>3</v>
      </c>
      <c r="L7" s="9">
        <v>2122</v>
      </c>
      <c r="M7" s="9">
        <v>880</v>
      </c>
      <c r="N7" s="9">
        <v>1242</v>
      </c>
      <c r="O7" s="9"/>
      <c r="P7" s="10"/>
    </row>
    <row r="8" spans="1:16" ht="18" customHeight="1">
      <c r="A8" s="38">
        <v>2008</v>
      </c>
      <c r="B8" s="9">
        <v>8</v>
      </c>
      <c r="C8" s="9">
        <v>2232</v>
      </c>
      <c r="D8" s="9">
        <v>973</v>
      </c>
      <c r="E8" s="9">
        <v>1259</v>
      </c>
      <c r="F8" s="9" t="s">
        <v>3</v>
      </c>
      <c r="G8" s="9" t="s">
        <v>3</v>
      </c>
      <c r="H8" s="9" t="s">
        <v>3</v>
      </c>
      <c r="I8" s="9">
        <v>11</v>
      </c>
      <c r="J8" s="9">
        <v>8</v>
      </c>
      <c r="K8" s="9">
        <v>3</v>
      </c>
      <c r="L8" s="9">
        <v>2221</v>
      </c>
      <c r="M8" s="9">
        <v>965</v>
      </c>
      <c r="N8" s="9">
        <v>1256</v>
      </c>
      <c r="O8" s="9"/>
      <c r="P8" s="10"/>
    </row>
    <row r="9" spans="1:16" ht="18" customHeight="1">
      <c r="A9" s="62">
        <v>2009</v>
      </c>
      <c r="B9" s="63">
        <v>8</v>
      </c>
      <c r="C9" s="63">
        <v>2207</v>
      </c>
      <c r="D9" s="63">
        <v>918</v>
      </c>
      <c r="E9" s="63">
        <v>1289</v>
      </c>
      <c r="F9" s="63" t="s">
        <v>3</v>
      </c>
      <c r="G9" s="63" t="s">
        <v>3</v>
      </c>
      <c r="H9" s="63" t="s">
        <v>3</v>
      </c>
      <c r="I9" s="63">
        <v>3</v>
      </c>
      <c r="J9" s="63" t="s">
        <v>3</v>
      </c>
      <c r="K9" s="63">
        <v>3</v>
      </c>
      <c r="L9" s="63">
        <v>2204</v>
      </c>
      <c r="M9" s="63">
        <v>918</v>
      </c>
      <c r="N9" s="63">
        <v>1286</v>
      </c>
      <c r="O9" s="9"/>
      <c r="P9" s="10"/>
    </row>
    <row r="10" spans="1:16" s="65" customFormat="1" ht="18" customHeight="1">
      <c r="A10" s="38">
        <v>2010</v>
      </c>
      <c r="B10" s="9">
        <v>8</v>
      </c>
      <c r="C10" s="9">
        <v>2359</v>
      </c>
      <c r="D10" s="9">
        <v>1074</v>
      </c>
      <c r="E10" s="9">
        <v>1285</v>
      </c>
      <c r="F10" s="9" t="s">
        <v>3</v>
      </c>
      <c r="G10" s="9" t="s">
        <v>3</v>
      </c>
      <c r="H10" s="9" t="s">
        <v>3</v>
      </c>
      <c r="I10" s="9" t="s">
        <v>3</v>
      </c>
      <c r="J10" s="9" t="s">
        <v>3</v>
      </c>
      <c r="K10" s="9" t="s">
        <v>3</v>
      </c>
      <c r="L10" s="9">
        <v>2359</v>
      </c>
      <c r="M10" s="9">
        <v>1074</v>
      </c>
      <c r="N10" s="9">
        <v>1285</v>
      </c>
      <c r="O10" s="63"/>
      <c r="P10" s="64"/>
    </row>
    <row r="11" spans="1:16" ht="18" customHeight="1">
      <c r="A11" s="38">
        <v>2011</v>
      </c>
      <c r="B11" s="9">
        <v>8</v>
      </c>
      <c r="C11" s="9">
        <v>2460</v>
      </c>
      <c r="D11" s="9">
        <v>1125</v>
      </c>
      <c r="E11" s="9">
        <v>1335</v>
      </c>
      <c r="F11" s="9" t="s">
        <v>3</v>
      </c>
      <c r="G11" s="9" t="s">
        <v>3</v>
      </c>
      <c r="H11" s="9" t="s">
        <v>3</v>
      </c>
      <c r="I11" s="9" t="s">
        <v>3</v>
      </c>
      <c r="J11" s="9" t="s">
        <v>3</v>
      </c>
      <c r="K11" s="9" t="s">
        <v>3</v>
      </c>
      <c r="L11" s="9">
        <v>2460</v>
      </c>
      <c r="M11" s="9">
        <v>1125</v>
      </c>
      <c r="N11" s="9">
        <v>1335</v>
      </c>
      <c r="O11" s="9"/>
      <c r="P11" s="10"/>
    </row>
    <row r="12" spans="1:16" ht="18" customHeight="1">
      <c r="A12" s="38">
        <v>2012</v>
      </c>
      <c r="B12" s="123">
        <v>8</v>
      </c>
      <c r="C12" s="107">
        <v>2597</v>
      </c>
      <c r="D12" s="107">
        <v>1112</v>
      </c>
      <c r="E12" s="107">
        <v>1485</v>
      </c>
      <c r="F12" s="123" t="s">
        <v>3</v>
      </c>
      <c r="G12" s="123" t="s">
        <v>3</v>
      </c>
      <c r="H12" s="123" t="s">
        <v>3</v>
      </c>
      <c r="I12" s="123" t="s">
        <v>3</v>
      </c>
      <c r="J12" s="123" t="s">
        <v>3</v>
      </c>
      <c r="K12" s="123" t="s">
        <v>3</v>
      </c>
      <c r="L12" s="107">
        <v>2597</v>
      </c>
      <c r="M12" s="107">
        <v>1112</v>
      </c>
      <c r="N12" s="107">
        <v>1485</v>
      </c>
      <c r="O12" s="9"/>
      <c r="P12" s="10"/>
    </row>
    <row r="13" spans="1:16" ht="18" customHeight="1">
      <c r="A13" s="38">
        <v>2013</v>
      </c>
      <c r="B13" s="123">
        <v>8</v>
      </c>
      <c r="C13" s="107">
        <v>2656</v>
      </c>
      <c r="D13" s="107">
        <v>1163</v>
      </c>
      <c r="E13" s="107">
        <v>1493</v>
      </c>
      <c r="F13" s="123" t="s">
        <v>3</v>
      </c>
      <c r="G13" s="123" t="s">
        <v>3</v>
      </c>
      <c r="H13" s="123" t="s">
        <v>3</v>
      </c>
      <c r="I13" s="123" t="s">
        <v>3</v>
      </c>
      <c r="J13" s="123" t="s">
        <v>3</v>
      </c>
      <c r="K13" s="123" t="s">
        <v>3</v>
      </c>
      <c r="L13" s="107">
        <v>2656</v>
      </c>
      <c r="M13" s="107">
        <v>1163</v>
      </c>
      <c r="N13" s="107">
        <v>1493</v>
      </c>
      <c r="O13" s="9"/>
      <c r="P13" s="10"/>
    </row>
    <row r="14" spans="1:16" ht="18" customHeight="1">
      <c r="A14" s="38">
        <v>2014</v>
      </c>
      <c r="B14" s="123">
        <v>8</v>
      </c>
      <c r="C14" s="107">
        <v>2657</v>
      </c>
      <c r="D14" s="107">
        <v>1116</v>
      </c>
      <c r="E14" s="107">
        <v>1541</v>
      </c>
      <c r="F14" s="123" t="s">
        <v>3</v>
      </c>
      <c r="G14" s="123" t="s">
        <v>3</v>
      </c>
      <c r="H14" s="123" t="s">
        <v>3</v>
      </c>
      <c r="I14" s="123" t="s">
        <v>3</v>
      </c>
      <c r="J14" s="123" t="s">
        <v>3</v>
      </c>
      <c r="K14" s="123" t="s">
        <v>3</v>
      </c>
      <c r="L14" s="107">
        <v>2657</v>
      </c>
      <c r="M14" s="107">
        <v>1116</v>
      </c>
      <c r="N14" s="107">
        <v>1541</v>
      </c>
      <c r="O14" s="9"/>
      <c r="P14" s="10"/>
    </row>
    <row r="15" spans="1:16" ht="18" customHeight="1">
      <c r="A15" s="38">
        <v>2015</v>
      </c>
      <c r="B15" s="123">
        <v>8</v>
      </c>
      <c r="C15" s="107">
        <v>2524</v>
      </c>
      <c r="D15" s="107">
        <v>1050</v>
      </c>
      <c r="E15" s="107">
        <v>1474</v>
      </c>
      <c r="F15" s="123" t="s">
        <v>3</v>
      </c>
      <c r="G15" s="123" t="s">
        <v>3</v>
      </c>
      <c r="H15" s="123" t="s">
        <v>3</v>
      </c>
      <c r="I15" s="123" t="s">
        <v>3</v>
      </c>
      <c r="J15" s="123" t="s">
        <v>3</v>
      </c>
      <c r="K15" s="123" t="s">
        <v>3</v>
      </c>
      <c r="L15" s="107">
        <v>2524</v>
      </c>
      <c r="M15" s="107">
        <v>1050</v>
      </c>
      <c r="N15" s="107">
        <v>1474</v>
      </c>
      <c r="O15" s="9"/>
      <c r="P15" s="10"/>
    </row>
  </sheetData>
  <customSheetViews>
    <customSheetView guid="{DB2564B4-48F7-4606-B880-9F5287CE0C36}">
      <selection activeCell="N2" sqref="N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764A504B-FA66-4EB5-9B32-8F4C6B9C44C9}">
      <selection activeCell="N2" sqref="N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2A23566-198C-4917-B558-26CE3EB2F1D6}" scale="130" showPageBreaks="1">
      <selection activeCell="C18" sqref="C18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BC294C-3C7A-4A28-963E-7F632AAD6016}" scale="130">
      <selection activeCell="B15" sqref="B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555030-B639-445A-B305-835534289AE6}" showPageBreaks="1">
      <selection activeCell="I17" sqref="I17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F74987D-6181-42D1-AE99-A8659DEA9D55}" showPageBreaks="1" showRuler="0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&amp;L&amp;"Arial,Regular"&amp;12Образовање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A5ACF5B-08F9-4015-80EE-14D4FB713380}" scale="130" hiddenRows="1">
      <selection activeCell="N2" sqref="N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C4EBF9-B3A6-4F89-877D-2C8B3642BB7B}">
      <selection activeCell="I17" sqref="I17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6BC8EEE9-ED24-4EF2-AD7A-BBDA46FF0E7A}" scale="130" showPageBreaks="1">
      <selection activeCell="B15" sqref="B15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E5258E9-EC30-4FC5-8235-03360C2CCE64}">
      <selection activeCell="N2" sqref="N2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9E288C68-A855-497F-B9E8-35946C714420}">
      <selection activeCell="N2" sqref="N2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</customSheetViews>
  <mergeCells count="10">
    <mergeCell ref="A3:A5"/>
    <mergeCell ref="B3:B5"/>
    <mergeCell ref="C3:E3"/>
    <mergeCell ref="F3:N3"/>
    <mergeCell ref="C4:C5"/>
    <mergeCell ref="D4:D5"/>
    <mergeCell ref="E4:E5"/>
    <mergeCell ref="F4:H4"/>
    <mergeCell ref="I4:K4"/>
    <mergeCell ref="L4:N4"/>
  </mergeCells>
  <phoneticPr fontId="24" type="noConversion"/>
  <hyperlinks>
    <hyperlink ref="N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2"/>
  <headerFooter>
    <oddHeader>&amp;L&amp;"Arial,Regular"&amp;12Образовање</oddHeader>
    <oddFooter>&amp;C&amp;"Arial,Regular"&amp;8Стр. &amp;P од &amp;N&amp;L&amp;"Arial,Regular"&amp;8Статистички годишњак Републике Српске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35"/>
  <dimension ref="A1:P14"/>
  <sheetViews>
    <sheetView zoomScaleNormal="100" workbookViewId="0">
      <selection activeCell="J2" sqref="J2"/>
    </sheetView>
  </sheetViews>
  <sheetFormatPr defaultRowHeight="12"/>
  <cols>
    <col min="1" max="1" width="8.28515625" style="2" customWidth="1"/>
    <col min="2" max="4" width="10.5703125" style="2" customWidth="1"/>
    <col min="5" max="5" width="9.140625" style="2" customWidth="1"/>
    <col min="6" max="6" width="14.42578125" style="2" customWidth="1"/>
    <col min="7" max="7" width="8.85546875" style="4" customWidth="1"/>
    <col min="8" max="8" width="14.42578125" style="2" customWidth="1"/>
    <col min="9" max="10" width="10.5703125" style="2" customWidth="1"/>
    <col min="11" max="11" width="8.28515625" style="2" customWidth="1"/>
    <col min="12" max="12" width="8.28515625" style="4" customWidth="1"/>
    <col min="13" max="15" width="8.28515625" style="2" customWidth="1"/>
    <col min="16" max="16384" width="9.140625" style="2"/>
  </cols>
  <sheetData>
    <row r="1" spans="1:16" s="3" customFormat="1">
      <c r="A1" s="84" t="s">
        <v>253</v>
      </c>
      <c r="B1" s="2"/>
      <c r="C1" s="2"/>
      <c r="D1" s="2"/>
      <c r="E1" s="2"/>
      <c r="F1" s="2"/>
      <c r="G1" s="2"/>
      <c r="H1" s="2"/>
      <c r="I1" s="2"/>
      <c r="J1" s="2"/>
    </row>
    <row r="2" spans="1:16" ht="15" customHeight="1" thickBot="1">
      <c r="A2" s="7"/>
      <c r="G2" s="2"/>
      <c r="J2" s="5" t="s">
        <v>1</v>
      </c>
      <c r="L2" s="2"/>
      <c r="N2" s="5"/>
    </row>
    <row r="3" spans="1:16" ht="22.5" customHeight="1" thickTop="1">
      <c r="A3" s="304"/>
      <c r="B3" s="305" t="s">
        <v>102</v>
      </c>
      <c r="C3" s="305"/>
      <c r="D3" s="305"/>
      <c r="E3" s="305" t="s">
        <v>103</v>
      </c>
      <c r="F3" s="305"/>
      <c r="G3" s="305" t="s">
        <v>104</v>
      </c>
      <c r="H3" s="305"/>
      <c r="I3" s="305" t="s">
        <v>105</v>
      </c>
      <c r="J3" s="311" t="s">
        <v>106</v>
      </c>
    </row>
    <row r="4" spans="1:16" ht="22.5" customHeight="1">
      <c r="A4" s="361"/>
      <c r="B4" s="20" t="s">
        <v>4</v>
      </c>
      <c r="C4" s="20" t="s">
        <v>87</v>
      </c>
      <c r="D4" s="20" t="s">
        <v>41</v>
      </c>
      <c r="E4" s="37" t="s">
        <v>5</v>
      </c>
      <c r="F4" s="20" t="s">
        <v>107</v>
      </c>
      <c r="G4" s="37" t="s">
        <v>5</v>
      </c>
      <c r="H4" s="20" t="s">
        <v>107</v>
      </c>
      <c r="I4" s="307"/>
      <c r="J4" s="312"/>
    </row>
    <row r="5" spans="1:16" ht="18" customHeight="1">
      <c r="A5" s="38">
        <v>2006</v>
      </c>
      <c r="B5" s="9">
        <v>290</v>
      </c>
      <c r="C5" s="9">
        <v>115</v>
      </c>
      <c r="D5" s="9">
        <v>175</v>
      </c>
      <c r="E5" s="9">
        <v>26</v>
      </c>
      <c r="F5" s="9">
        <v>23</v>
      </c>
      <c r="G5" s="9">
        <v>5</v>
      </c>
      <c r="H5" s="9">
        <v>5</v>
      </c>
      <c r="I5" s="9">
        <v>55</v>
      </c>
      <c r="J5" s="9">
        <v>204</v>
      </c>
      <c r="K5" s="9"/>
      <c r="L5" s="9"/>
      <c r="M5" s="9"/>
      <c r="N5" s="9"/>
      <c r="O5" s="9"/>
      <c r="P5" s="10"/>
    </row>
    <row r="6" spans="1:16" ht="18" customHeight="1">
      <c r="A6" s="38">
        <v>2007</v>
      </c>
      <c r="B6" s="9">
        <v>339</v>
      </c>
      <c r="C6" s="9">
        <v>134</v>
      </c>
      <c r="D6" s="9">
        <v>205</v>
      </c>
      <c r="E6" s="9">
        <v>24</v>
      </c>
      <c r="F6" s="9">
        <v>17</v>
      </c>
      <c r="G6" s="9">
        <v>4</v>
      </c>
      <c r="H6" s="9">
        <v>4</v>
      </c>
      <c r="I6" s="9">
        <v>47</v>
      </c>
      <c r="J6" s="9">
        <v>264</v>
      </c>
      <c r="K6" s="9"/>
      <c r="L6" s="9"/>
      <c r="M6" s="9"/>
      <c r="N6" s="9"/>
      <c r="O6" s="9"/>
      <c r="P6" s="10"/>
    </row>
    <row r="7" spans="1:16" ht="18" customHeight="1">
      <c r="A7" s="38">
        <v>2008</v>
      </c>
      <c r="B7" s="9">
        <v>372</v>
      </c>
      <c r="C7" s="9">
        <v>160</v>
      </c>
      <c r="D7" s="9">
        <v>212</v>
      </c>
      <c r="E7" s="9">
        <v>24</v>
      </c>
      <c r="F7" s="9">
        <v>16</v>
      </c>
      <c r="G7" s="9">
        <v>5</v>
      </c>
      <c r="H7" s="9">
        <v>3</v>
      </c>
      <c r="I7" s="9">
        <v>48</v>
      </c>
      <c r="J7" s="9">
        <v>295</v>
      </c>
      <c r="K7" s="9"/>
      <c r="L7" s="9"/>
      <c r="M7" s="9"/>
      <c r="N7" s="9"/>
      <c r="O7" s="9"/>
      <c r="P7" s="10"/>
    </row>
    <row r="8" spans="1:16" ht="18" customHeight="1">
      <c r="A8" s="62">
        <v>2009</v>
      </c>
      <c r="B8" s="63">
        <v>394</v>
      </c>
      <c r="C8" s="63">
        <v>159</v>
      </c>
      <c r="D8" s="63">
        <v>235</v>
      </c>
      <c r="E8" s="63">
        <v>22</v>
      </c>
      <c r="F8" s="63">
        <v>16</v>
      </c>
      <c r="G8" s="63">
        <v>4</v>
      </c>
      <c r="H8" s="63">
        <v>2</v>
      </c>
      <c r="I8" s="63">
        <v>57</v>
      </c>
      <c r="J8" s="63">
        <v>311</v>
      </c>
      <c r="K8" s="9"/>
      <c r="L8" s="9"/>
      <c r="M8" s="9"/>
      <c r="N8" s="9"/>
      <c r="O8" s="9"/>
      <c r="P8" s="10"/>
    </row>
    <row r="9" spans="1:16" s="65" customFormat="1" ht="18" customHeight="1">
      <c r="A9" s="38">
        <v>2010</v>
      </c>
      <c r="B9" s="9">
        <v>400</v>
      </c>
      <c r="C9" s="9">
        <v>160</v>
      </c>
      <c r="D9" s="9">
        <v>240</v>
      </c>
      <c r="E9" s="9">
        <v>28</v>
      </c>
      <c r="F9" s="9">
        <v>16</v>
      </c>
      <c r="G9" s="9">
        <v>3</v>
      </c>
      <c r="H9" s="9">
        <v>2</v>
      </c>
      <c r="I9" s="9">
        <v>53</v>
      </c>
      <c r="J9" s="9">
        <v>316</v>
      </c>
      <c r="K9" s="63"/>
      <c r="L9" s="63"/>
      <c r="M9" s="63"/>
      <c r="N9" s="63"/>
      <c r="O9" s="63"/>
      <c r="P9" s="64"/>
    </row>
    <row r="10" spans="1:16" ht="18" customHeight="1">
      <c r="A10" s="38">
        <v>2011</v>
      </c>
      <c r="B10" s="9">
        <v>412</v>
      </c>
      <c r="C10" s="9">
        <v>179</v>
      </c>
      <c r="D10" s="9">
        <v>233</v>
      </c>
      <c r="E10" s="9">
        <v>27</v>
      </c>
      <c r="F10" s="9">
        <v>16</v>
      </c>
      <c r="G10" s="9">
        <v>2</v>
      </c>
      <c r="H10" s="69" t="s">
        <v>3</v>
      </c>
      <c r="I10" s="9">
        <v>58</v>
      </c>
      <c r="J10" s="9">
        <v>325</v>
      </c>
      <c r="K10" s="9"/>
      <c r="L10" s="9"/>
      <c r="M10" s="9"/>
      <c r="N10" s="9"/>
      <c r="O10" s="9"/>
      <c r="P10" s="10"/>
    </row>
    <row r="11" spans="1:16" ht="18" customHeight="1">
      <c r="A11" s="38">
        <v>2012</v>
      </c>
      <c r="B11" s="9">
        <v>412</v>
      </c>
      <c r="C11" s="9">
        <v>166</v>
      </c>
      <c r="D11" s="9">
        <v>246</v>
      </c>
      <c r="E11" s="9">
        <v>27</v>
      </c>
      <c r="F11" s="9">
        <v>17</v>
      </c>
      <c r="G11" s="9">
        <v>3</v>
      </c>
      <c r="H11" s="69">
        <v>2</v>
      </c>
      <c r="I11" s="9">
        <v>55</v>
      </c>
      <c r="J11" s="9">
        <v>327</v>
      </c>
      <c r="K11" s="9"/>
      <c r="L11" s="9"/>
      <c r="M11" s="9"/>
      <c r="N11" s="9"/>
      <c r="O11" s="9"/>
      <c r="P11" s="10"/>
    </row>
    <row r="12" spans="1:16" ht="18" customHeight="1">
      <c r="A12" s="38">
        <v>2013</v>
      </c>
      <c r="B12" s="9">
        <v>423</v>
      </c>
      <c r="C12" s="9">
        <v>169</v>
      </c>
      <c r="D12" s="9">
        <v>254</v>
      </c>
      <c r="E12" s="9">
        <v>26</v>
      </c>
      <c r="F12" s="9">
        <v>6</v>
      </c>
      <c r="G12" s="9">
        <v>2</v>
      </c>
      <c r="H12" s="69">
        <v>1</v>
      </c>
      <c r="I12" s="9">
        <v>64</v>
      </c>
      <c r="J12" s="9">
        <v>331</v>
      </c>
      <c r="K12" s="9"/>
      <c r="L12" s="9"/>
      <c r="M12" s="9"/>
      <c r="N12" s="9"/>
      <c r="O12" s="9"/>
      <c r="P12" s="10"/>
    </row>
    <row r="13" spans="1:16" ht="18" customHeight="1">
      <c r="A13" s="38">
        <v>2014</v>
      </c>
      <c r="B13" s="9">
        <v>421</v>
      </c>
      <c r="C13" s="9">
        <v>169</v>
      </c>
      <c r="D13" s="9">
        <v>252</v>
      </c>
      <c r="E13" s="9">
        <v>28</v>
      </c>
      <c r="F13" s="9">
        <v>18</v>
      </c>
      <c r="G13" s="9">
        <v>4</v>
      </c>
      <c r="H13" s="69">
        <v>3</v>
      </c>
      <c r="I13" s="9">
        <v>78</v>
      </c>
      <c r="J13" s="9">
        <v>311</v>
      </c>
      <c r="K13" s="9"/>
      <c r="L13" s="9"/>
      <c r="M13" s="9"/>
      <c r="N13" s="9"/>
      <c r="O13" s="9"/>
      <c r="P13" s="10"/>
    </row>
    <row r="14" spans="1:16" ht="18" customHeight="1">
      <c r="A14" s="38">
        <v>2015</v>
      </c>
      <c r="B14" s="9">
        <v>423</v>
      </c>
      <c r="C14" s="9">
        <v>187</v>
      </c>
      <c r="D14" s="9">
        <v>236</v>
      </c>
      <c r="E14" s="9">
        <v>29</v>
      </c>
      <c r="F14" s="9">
        <v>17</v>
      </c>
      <c r="G14" s="9">
        <v>4</v>
      </c>
      <c r="H14" s="69">
        <v>3</v>
      </c>
      <c r="I14" s="9">
        <v>78</v>
      </c>
      <c r="J14" s="9">
        <v>312</v>
      </c>
      <c r="K14" s="9"/>
      <c r="L14" s="9"/>
      <c r="M14" s="9"/>
      <c r="N14" s="9"/>
      <c r="O14" s="9"/>
      <c r="P14" s="10"/>
    </row>
  </sheetData>
  <customSheetViews>
    <customSheetView guid="{DB2564B4-48F7-4606-B880-9F5287CE0C36}">
      <selection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764A504B-FA66-4EB5-9B32-8F4C6B9C44C9}">
      <selection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2A23566-198C-4917-B558-26CE3EB2F1D6}" scale="130" showPageBreaks="1">
      <selection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BC294C-3C7A-4A28-963E-7F632AAD6016}" scale="130">
      <selection activeCell="B25" sqref="B2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555030-B639-445A-B305-835534289AE6}" showPageBreaks="1">
      <selection activeCell="G20" sqref="G20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F74987D-6181-42D1-AE99-A8659DEA9D55}" showPageBreaks="1" showRuler="0">
      <selection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&amp;L&amp;"Arial,Regular"&amp;12Образовање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A5ACF5B-08F9-4015-80EE-14D4FB713380}" scale="130" hiddenRows="1">
      <selection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C4EBF9-B3A6-4F89-877D-2C8B3642BB7B}">
      <selection activeCell="G31" sqref="G31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6BC8EEE9-ED24-4EF2-AD7A-BBDA46FF0E7A}" scale="130" showPageBreaks="1">
      <selection activeCell="B25" sqref="B25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E5258E9-EC30-4FC5-8235-03360C2CCE64}">
      <selection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9E288C68-A855-497F-B9E8-35946C714420}">
      <selection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</customSheetViews>
  <mergeCells count="6">
    <mergeCell ref="A3:A4"/>
    <mergeCell ref="B3:D3"/>
    <mergeCell ref="E3:F3"/>
    <mergeCell ref="G3:H3"/>
    <mergeCell ref="J3:J4"/>
    <mergeCell ref="I3:I4"/>
  </mergeCells>
  <phoneticPr fontId="24" type="noConversion"/>
  <hyperlinks>
    <hyperlink ref="J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2"/>
  <headerFooter>
    <oddHeader>&amp;L&amp;"Arial,Regular"&amp;12Образовање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P20"/>
  <sheetViews>
    <sheetView zoomScaleNormal="100" workbookViewId="0">
      <pane ySplit="5" topLeftCell="A6" activePane="bottomLeft" state="frozen"/>
      <selection activeCell="B1" sqref="B1"/>
      <selection pane="bottomLeft" activeCell="P2" sqref="P2"/>
    </sheetView>
  </sheetViews>
  <sheetFormatPr defaultRowHeight="12"/>
  <cols>
    <col min="1" max="1" width="36.28515625" style="2" customWidth="1"/>
    <col min="2" max="5" width="10.28515625" style="2" customWidth="1"/>
    <col min="6" max="6" width="10.28515625" style="4" customWidth="1"/>
    <col min="7" max="11" width="10.28515625" style="2" customWidth="1"/>
    <col min="12" max="12" width="9.7109375" style="4" customWidth="1"/>
    <col min="13" max="13" width="10.7109375" style="2" customWidth="1"/>
    <col min="14" max="14" width="10" style="2" customWidth="1"/>
    <col min="15" max="15" width="11.140625" style="2" customWidth="1"/>
    <col min="16" max="16" width="8.140625" style="2" customWidth="1"/>
    <col min="17" max="16384" width="9.140625" style="2"/>
  </cols>
  <sheetData>
    <row r="1" spans="1:13" s="3" customFormat="1">
      <c r="A1" s="84" t="s">
        <v>216</v>
      </c>
      <c r="B1" s="2"/>
      <c r="C1" s="2"/>
      <c r="D1" s="2"/>
      <c r="E1" s="2"/>
      <c r="F1" s="2"/>
      <c r="G1" s="2"/>
      <c r="H1" s="2"/>
      <c r="I1" s="2"/>
      <c r="J1" s="2"/>
      <c r="M1" s="5"/>
    </row>
    <row r="2" spans="1:13" ht="15" customHeight="1" thickBot="1">
      <c r="A2" s="7"/>
      <c r="F2" s="2"/>
      <c r="K2" s="5" t="s">
        <v>1</v>
      </c>
      <c r="L2" s="2"/>
    </row>
    <row r="3" spans="1:13" s="186" customFormat="1" ht="23.25" customHeight="1" thickTop="1">
      <c r="A3" s="256"/>
      <c r="B3" s="285" t="s">
        <v>26</v>
      </c>
      <c r="C3" s="285" t="s">
        <v>27</v>
      </c>
      <c r="D3" s="285" t="s">
        <v>28</v>
      </c>
      <c r="E3" s="285" t="s">
        <v>29</v>
      </c>
      <c r="F3" s="285" t="s">
        <v>225</v>
      </c>
      <c r="G3" s="285" t="s">
        <v>138</v>
      </c>
      <c r="H3" s="285" t="s">
        <v>153</v>
      </c>
      <c r="I3" s="285" t="s">
        <v>163</v>
      </c>
      <c r="J3" s="286" t="s">
        <v>177</v>
      </c>
      <c r="K3" s="286" t="s">
        <v>257</v>
      </c>
      <c r="L3" s="255"/>
    </row>
    <row r="4" spans="1:13" ht="15" customHeight="1">
      <c r="A4" s="258" t="s">
        <v>123</v>
      </c>
      <c r="B4" s="262">
        <v>66</v>
      </c>
      <c r="C4" s="262">
        <v>67</v>
      </c>
      <c r="D4" s="262">
        <v>68</v>
      </c>
      <c r="E4" s="262">
        <v>69</v>
      </c>
      <c r="F4" s="262">
        <v>78</v>
      </c>
      <c r="G4" s="262">
        <v>78</v>
      </c>
      <c r="H4" s="262">
        <v>82</v>
      </c>
      <c r="I4" s="262">
        <v>95</v>
      </c>
      <c r="J4" s="262">
        <v>99</v>
      </c>
      <c r="K4" s="262">
        <v>113</v>
      </c>
    </row>
    <row r="5" spans="1:13" ht="15" customHeight="1">
      <c r="A5" s="259" t="s">
        <v>35</v>
      </c>
      <c r="B5" s="262">
        <v>4713</v>
      </c>
      <c r="C5" s="262">
        <v>5082</v>
      </c>
      <c r="D5" s="262">
        <v>5502</v>
      </c>
      <c r="E5" s="262">
        <v>6342</v>
      </c>
      <c r="F5" s="262">
        <v>6583</v>
      </c>
      <c r="G5" s="262">
        <v>6394</v>
      </c>
      <c r="H5" s="262">
        <v>6732</v>
      </c>
      <c r="I5" s="263">
        <v>7369</v>
      </c>
      <c r="J5" s="263">
        <v>7599</v>
      </c>
      <c r="K5" s="263">
        <v>8166</v>
      </c>
    </row>
    <row r="6" spans="1:13" ht="15" customHeight="1">
      <c r="A6" s="260" t="s">
        <v>199</v>
      </c>
      <c r="B6" s="262">
        <v>2527</v>
      </c>
      <c r="C6" s="262">
        <v>2675</v>
      </c>
      <c r="D6" s="262">
        <v>2916</v>
      </c>
      <c r="E6" s="262">
        <v>3360</v>
      </c>
      <c r="F6" s="262">
        <v>3504</v>
      </c>
      <c r="G6" s="262">
        <v>3358</v>
      </c>
      <c r="H6" s="262">
        <v>3505</v>
      </c>
      <c r="I6" s="263">
        <v>3896</v>
      </c>
      <c r="J6" s="263">
        <v>3989</v>
      </c>
      <c r="K6" s="263">
        <v>4239</v>
      </c>
    </row>
    <row r="7" spans="1:13" ht="15" customHeight="1">
      <c r="A7" s="260" t="s">
        <v>42</v>
      </c>
      <c r="B7" s="262">
        <v>2186</v>
      </c>
      <c r="C7" s="262">
        <v>2407</v>
      </c>
      <c r="D7" s="262">
        <v>2586</v>
      </c>
      <c r="E7" s="262">
        <v>2982</v>
      </c>
      <c r="F7" s="262">
        <v>3079</v>
      </c>
      <c r="G7" s="262">
        <v>3036</v>
      </c>
      <c r="H7" s="262">
        <v>3227</v>
      </c>
      <c r="I7" s="263">
        <v>3473</v>
      </c>
      <c r="J7" s="263">
        <v>3610</v>
      </c>
      <c r="K7" s="263">
        <v>3927</v>
      </c>
    </row>
    <row r="8" spans="1:13" ht="15" customHeight="1">
      <c r="A8" s="259" t="s">
        <v>36</v>
      </c>
      <c r="B8" s="262">
        <v>787</v>
      </c>
      <c r="C8" s="262">
        <v>818</v>
      </c>
      <c r="D8" s="262">
        <v>848</v>
      </c>
      <c r="E8" s="262">
        <v>918</v>
      </c>
      <c r="F8" s="262">
        <v>981</v>
      </c>
      <c r="G8" s="262">
        <v>991</v>
      </c>
      <c r="H8" s="262">
        <v>1018</v>
      </c>
      <c r="I8" s="263">
        <v>1110</v>
      </c>
      <c r="J8" s="263">
        <v>1156</v>
      </c>
      <c r="K8" s="263">
        <v>1268</v>
      </c>
    </row>
    <row r="9" spans="1:13" ht="15" customHeight="1">
      <c r="A9" s="260" t="s">
        <v>42</v>
      </c>
      <c r="B9" s="262">
        <v>719</v>
      </c>
      <c r="C9" s="262">
        <v>744</v>
      </c>
      <c r="D9" s="262">
        <v>772</v>
      </c>
      <c r="E9" s="262">
        <v>828</v>
      </c>
      <c r="F9" s="262">
        <v>902</v>
      </c>
      <c r="G9" s="262">
        <v>912</v>
      </c>
      <c r="H9" s="262">
        <v>930</v>
      </c>
      <c r="I9" s="263">
        <v>1021</v>
      </c>
      <c r="J9" s="263">
        <v>1061</v>
      </c>
      <c r="K9" s="263">
        <v>1161</v>
      </c>
    </row>
    <row r="10" spans="1:13" ht="15" customHeight="1">
      <c r="A10" s="260" t="s">
        <v>218</v>
      </c>
      <c r="B10" s="262">
        <v>336</v>
      </c>
      <c r="C10" s="262">
        <v>354</v>
      </c>
      <c r="D10" s="262">
        <v>366</v>
      </c>
      <c r="E10" s="262">
        <v>402</v>
      </c>
      <c r="F10" s="262">
        <v>449</v>
      </c>
      <c r="G10" s="262">
        <v>444</v>
      </c>
      <c r="H10" s="262">
        <v>470</v>
      </c>
      <c r="I10" s="263">
        <v>538</v>
      </c>
      <c r="J10" s="263">
        <v>574</v>
      </c>
      <c r="K10" s="263">
        <v>630</v>
      </c>
    </row>
    <row r="11" spans="1:13" ht="15" customHeight="1">
      <c r="A11" s="261" t="s">
        <v>42</v>
      </c>
      <c r="B11" s="262">
        <v>330</v>
      </c>
      <c r="C11" s="262">
        <v>346</v>
      </c>
      <c r="D11" s="262">
        <v>359</v>
      </c>
      <c r="E11" s="262">
        <v>394</v>
      </c>
      <c r="F11" s="262">
        <v>442</v>
      </c>
      <c r="G11" s="262">
        <v>438</v>
      </c>
      <c r="H11" s="262">
        <v>463</v>
      </c>
      <c r="I11" s="263">
        <v>531</v>
      </c>
      <c r="J11" s="263">
        <v>561</v>
      </c>
      <c r="K11" s="263">
        <v>617</v>
      </c>
    </row>
    <row r="12" spans="1:13" ht="15" customHeight="1">
      <c r="A12" s="260" t="s">
        <v>219</v>
      </c>
      <c r="B12" s="262">
        <v>103</v>
      </c>
      <c r="C12" s="262">
        <v>107</v>
      </c>
      <c r="D12" s="262">
        <v>110</v>
      </c>
      <c r="E12" s="262">
        <v>119</v>
      </c>
      <c r="F12" s="262">
        <v>139</v>
      </c>
      <c r="G12" s="262">
        <v>120</v>
      </c>
      <c r="H12" s="262">
        <v>117</v>
      </c>
      <c r="I12" s="263">
        <v>109</v>
      </c>
      <c r="J12" s="263">
        <v>97</v>
      </c>
      <c r="K12" s="263">
        <v>84</v>
      </c>
    </row>
    <row r="13" spans="1:13" ht="15" customHeight="1">
      <c r="A13" s="261" t="s">
        <v>42</v>
      </c>
      <c r="B13" s="262">
        <v>102</v>
      </c>
      <c r="C13" s="262">
        <v>105</v>
      </c>
      <c r="D13" s="262">
        <v>109</v>
      </c>
      <c r="E13" s="262">
        <v>117</v>
      </c>
      <c r="F13" s="262">
        <v>136</v>
      </c>
      <c r="G13" s="262">
        <v>117</v>
      </c>
      <c r="H13" s="262">
        <v>114</v>
      </c>
      <c r="I13" s="263">
        <v>107</v>
      </c>
      <c r="J13" s="263">
        <v>95</v>
      </c>
      <c r="K13" s="263">
        <v>83</v>
      </c>
    </row>
    <row r="14" spans="1:13" ht="15" customHeight="1">
      <c r="A14" s="260" t="s">
        <v>220</v>
      </c>
      <c r="B14" s="262">
        <v>28</v>
      </c>
      <c r="C14" s="262">
        <v>27</v>
      </c>
      <c r="D14" s="262">
        <v>22</v>
      </c>
      <c r="E14" s="262">
        <v>26</v>
      </c>
      <c r="F14" s="262">
        <v>34</v>
      </c>
      <c r="G14" s="262">
        <v>40</v>
      </c>
      <c r="H14" s="262">
        <v>44</v>
      </c>
      <c r="I14" s="263">
        <v>48</v>
      </c>
      <c r="J14" s="263">
        <v>49</v>
      </c>
      <c r="K14" s="263">
        <v>43</v>
      </c>
    </row>
    <row r="15" spans="1:13" ht="15" customHeight="1">
      <c r="A15" s="260" t="s">
        <v>221</v>
      </c>
      <c r="B15" s="262">
        <v>57</v>
      </c>
      <c r="C15" s="262">
        <v>60</v>
      </c>
      <c r="D15" s="262">
        <v>64</v>
      </c>
      <c r="E15" s="262">
        <v>75</v>
      </c>
      <c r="F15" s="262">
        <v>109</v>
      </c>
      <c r="G15" s="262">
        <v>115</v>
      </c>
      <c r="H15" s="262">
        <v>107</v>
      </c>
      <c r="I15" s="263">
        <v>120</v>
      </c>
      <c r="J15" s="263">
        <v>125</v>
      </c>
      <c r="K15" s="263">
        <v>146</v>
      </c>
    </row>
    <row r="16" spans="1:13" ht="15" customHeight="1">
      <c r="A16" s="260" t="s">
        <v>222</v>
      </c>
      <c r="B16" s="262">
        <v>102</v>
      </c>
      <c r="C16" s="262">
        <v>101</v>
      </c>
      <c r="D16" s="262">
        <v>110</v>
      </c>
      <c r="E16" s="262">
        <v>113</v>
      </c>
      <c r="F16" s="262" t="s">
        <v>135</v>
      </c>
      <c r="G16" s="262" t="s">
        <v>135</v>
      </c>
      <c r="H16" s="262" t="s">
        <v>2</v>
      </c>
      <c r="I16" s="263" t="s">
        <v>2</v>
      </c>
      <c r="J16" s="263" t="s">
        <v>2</v>
      </c>
      <c r="K16" s="263" t="s">
        <v>2</v>
      </c>
    </row>
    <row r="17" spans="1:16" ht="15" customHeight="1">
      <c r="A17" s="260" t="s">
        <v>223</v>
      </c>
      <c r="B17" s="262">
        <v>126</v>
      </c>
      <c r="C17" s="262">
        <v>138</v>
      </c>
      <c r="D17" s="262">
        <v>140</v>
      </c>
      <c r="E17" s="262">
        <v>138</v>
      </c>
      <c r="F17" s="262" t="s">
        <v>135</v>
      </c>
      <c r="G17" s="262" t="s">
        <v>135</v>
      </c>
      <c r="H17" s="262" t="s">
        <v>2</v>
      </c>
      <c r="I17" s="263" t="s">
        <v>2</v>
      </c>
      <c r="J17" s="263" t="s">
        <v>2</v>
      </c>
      <c r="K17" s="263" t="s">
        <v>2</v>
      </c>
    </row>
    <row r="18" spans="1:16" ht="15" customHeight="1">
      <c r="A18" s="260" t="s">
        <v>224</v>
      </c>
      <c r="B18" s="262">
        <v>35</v>
      </c>
      <c r="C18" s="262">
        <v>31</v>
      </c>
      <c r="D18" s="262">
        <v>36</v>
      </c>
      <c r="E18" s="262">
        <v>45</v>
      </c>
      <c r="F18" s="262">
        <v>250</v>
      </c>
      <c r="G18" s="262">
        <v>272</v>
      </c>
      <c r="H18" s="262">
        <v>280</v>
      </c>
      <c r="I18" s="263">
        <v>295</v>
      </c>
      <c r="J18" s="263">
        <v>311</v>
      </c>
      <c r="K18" s="263">
        <v>365</v>
      </c>
    </row>
    <row r="20" spans="1:16" ht="28.5" customHeight="1">
      <c r="A20" s="313" t="s">
        <v>254</v>
      </c>
      <c r="B20" s="313"/>
      <c r="C20" s="313"/>
      <c r="D20" s="313"/>
      <c r="E20" s="313"/>
      <c r="F20" s="313"/>
      <c r="G20" s="313"/>
      <c r="H20" s="313"/>
      <c r="I20" s="313"/>
      <c r="J20" s="313"/>
      <c r="K20" s="313"/>
      <c r="L20" s="231"/>
      <c r="M20" s="231"/>
      <c r="N20" s="231"/>
      <c r="O20" s="231"/>
      <c r="P20" s="231"/>
    </row>
  </sheetData>
  <customSheetViews>
    <customSheetView guid="{DB2564B4-48F7-4606-B880-9F5287CE0C36}">
      <pane ySplit="5" topLeftCell="A6" activePane="bottomLeft" state="frozen"/>
      <selection pane="bottomLeft" activeCell="P2" sqref="P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764A504B-FA66-4EB5-9B32-8F4C6B9C44C9}" topLeftCell="B1">
      <pane ySplit="5" topLeftCell="A6" activePane="bottomLeft" state="frozen"/>
      <selection pane="bottomLeft" activeCell="P2" sqref="P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2A23566-198C-4917-B558-26CE3EB2F1D6}" scale="120" showPageBreaks="1">
      <selection activeCell="O27" sqref="O27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BC294C-3C7A-4A28-963E-7F632AAD6016}" scale="130">
      <pane ySplit="5" topLeftCell="A6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555030-B639-445A-B305-835534289AE6}" showPageBreaks="1">
      <pane ySplit="5" topLeftCell="A6" activePane="bottomLeft" state="frozen"/>
      <selection pane="bottomLeft" activeCell="A20" sqref="A20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F74987D-6181-42D1-AE99-A8659DEA9D55}" showPageBreaks="1" showRuler="0">
      <selection activeCell="B19" sqref="B19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&amp;L&amp;"Arial,Regular"&amp;12Образовање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A5ACF5B-08F9-4015-80EE-14D4FB713380}" scale="120">
      <pane ySplit="5" topLeftCell="A6" activePane="bottomLeft" state="frozen"/>
      <selection pane="bottomLeft" activeCell="G18" sqref="G18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C4EBF9-B3A6-4F89-877D-2C8B3642BB7B}">
      <pane ySplit="5" topLeftCell="A6" activePane="bottomLeft" state="frozen"/>
      <selection pane="bottomLeft" activeCell="C22" sqref="C22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6BC8EEE9-ED24-4EF2-AD7A-BBDA46FF0E7A}" scale="130" showPageBreaks="1">
      <pane ySplit="5" topLeftCell="A6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E5258E9-EC30-4FC5-8235-03360C2CCE64}">
      <pane ySplit="5" topLeftCell="A6" activePane="bottomLeft" state="frozen"/>
      <selection pane="bottomLeft" activeCell="K4" sqref="K4:K18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9E288C68-A855-497F-B9E8-35946C714420}">
      <pane ySplit="5" topLeftCell="A6" activePane="bottomLeft" state="frozen"/>
      <selection pane="bottomLeft" activeCell="K4" sqref="K4:K18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</customSheetViews>
  <mergeCells count="1">
    <mergeCell ref="A20:K20"/>
  </mergeCells>
  <phoneticPr fontId="24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2"/>
  <headerFooter>
    <oddHeader>&amp;L&amp;"Arial,Regular"&amp;12Образовање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L11"/>
  <sheetViews>
    <sheetView zoomScaleNormal="100" workbookViewId="0">
      <selection activeCell="G17" sqref="G17"/>
    </sheetView>
  </sheetViews>
  <sheetFormatPr defaultRowHeight="12"/>
  <cols>
    <col min="1" max="1" width="24.42578125" style="2" customWidth="1"/>
    <col min="2" max="5" width="10.140625" style="2" customWidth="1"/>
    <col min="6" max="6" width="10.140625" style="4" customWidth="1"/>
    <col min="7" max="11" width="10.140625" style="2" customWidth="1"/>
    <col min="12" max="12" width="9.140625" style="4" customWidth="1"/>
    <col min="13" max="13" width="10.7109375" style="2" customWidth="1"/>
    <col min="14" max="16384" width="9.140625" style="2"/>
  </cols>
  <sheetData>
    <row r="1" spans="1:12" s="3" customFormat="1">
      <c r="A1" s="15" t="s">
        <v>217</v>
      </c>
      <c r="B1" s="2"/>
      <c r="C1" s="2"/>
      <c r="D1" s="2"/>
      <c r="E1" s="2"/>
      <c r="F1" s="2"/>
      <c r="G1" s="2"/>
      <c r="H1" s="5"/>
      <c r="I1" s="2"/>
      <c r="J1" s="2"/>
    </row>
    <row r="2" spans="1:12" ht="12.75" thickBot="1">
      <c r="K2" s="5" t="s">
        <v>1</v>
      </c>
    </row>
    <row r="3" spans="1:12" s="186" customFormat="1" ht="21" customHeight="1" thickTop="1">
      <c r="A3" s="264"/>
      <c r="B3" s="285" t="s">
        <v>26</v>
      </c>
      <c r="C3" s="285" t="s">
        <v>27</v>
      </c>
      <c r="D3" s="285" t="s">
        <v>28</v>
      </c>
      <c r="E3" s="285" t="s">
        <v>29</v>
      </c>
      <c r="F3" s="285" t="s">
        <v>132</v>
      </c>
      <c r="G3" s="285" t="s">
        <v>138</v>
      </c>
      <c r="H3" s="285" t="s">
        <v>153</v>
      </c>
      <c r="I3" s="285" t="s">
        <v>163</v>
      </c>
      <c r="J3" s="286" t="s">
        <v>177</v>
      </c>
      <c r="K3" s="286" t="s">
        <v>257</v>
      </c>
      <c r="L3" s="255"/>
    </row>
    <row r="4" spans="1:12" s="100" customFormat="1" ht="15" customHeight="1">
      <c r="A4" s="258" t="s">
        <v>230</v>
      </c>
      <c r="B4" s="262">
        <v>227</v>
      </c>
      <c r="C4" s="262">
        <v>241</v>
      </c>
      <c r="D4" s="262">
        <v>252</v>
      </c>
      <c r="E4" s="262">
        <v>276</v>
      </c>
      <c r="F4" s="262">
        <v>287</v>
      </c>
      <c r="G4" s="262">
        <v>287</v>
      </c>
      <c r="H4" s="262">
        <v>300</v>
      </c>
      <c r="I4" s="262">
        <v>334</v>
      </c>
      <c r="J4" s="262">
        <v>366</v>
      </c>
      <c r="K4" s="262">
        <v>396</v>
      </c>
      <c r="L4" s="101"/>
    </row>
    <row r="5" spans="1:12" s="100" customFormat="1" ht="15" customHeight="1">
      <c r="A5" s="260" t="s">
        <v>226</v>
      </c>
      <c r="B5" s="262">
        <v>54</v>
      </c>
      <c r="C5" s="262">
        <v>59</v>
      </c>
      <c r="D5" s="262">
        <v>60</v>
      </c>
      <c r="E5" s="262">
        <v>66</v>
      </c>
      <c r="F5" s="262">
        <v>68</v>
      </c>
      <c r="G5" s="262">
        <v>69</v>
      </c>
      <c r="H5" s="262">
        <v>71</v>
      </c>
      <c r="I5" s="262">
        <v>79</v>
      </c>
      <c r="J5" s="262">
        <v>94</v>
      </c>
      <c r="K5" s="262">
        <v>98</v>
      </c>
      <c r="L5" s="101"/>
    </row>
    <row r="6" spans="1:12" s="100" customFormat="1" ht="15" customHeight="1">
      <c r="A6" s="260" t="s">
        <v>227</v>
      </c>
      <c r="B6" s="262">
        <v>173</v>
      </c>
      <c r="C6" s="262">
        <v>182</v>
      </c>
      <c r="D6" s="262">
        <v>192</v>
      </c>
      <c r="E6" s="262">
        <v>210</v>
      </c>
      <c r="F6" s="262">
        <v>219</v>
      </c>
      <c r="G6" s="262">
        <v>218</v>
      </c>
      <c r="H6" s="262">
        <v>229</v>
      </c>
      <c r="I6" s="262">
        <v>255</v>
      </c>
      <c r="J6" s="262">
        <v>272</v>
      </c>
      <c r="K6" s="262">
        <v>298</v>
      </c>
      <c r="L6" s="101"/>
    </row>
    <row r="7" spans="1:12" s="100" customFormat="1" ht="15" customHeight="1">
      <c r="A7" s="259" t="s">
        <v>35</v>
      </c>
      <c r="B7" s="262">
        <v>4713</v>
      </c>
      <c r="C7" s="262">
        <v>5082</v>
      </c>
      <c r="D7" s="262">
        <v>5502</v>
      </c>
      <c r="E7" s="262">
        <v>6342</v>
      </c>
      <c r="F7" s="262">
        <v>6583</v>
      </c>
      <c r="G7" s="262">
        <v>6394</v>
      </c>
      <c r="H7" s="262">
        <v>6732</v>
      </c>
      <c r="I7" s="262">
        <v>7369</v>
      </c>
      <c r="J7" s="262">
        <v>7599</v>
      </c>
      <c r="K7" s="262">
        <v>8166</v>
      </c>
      <c r="L7" s="101"/>
    </row>
    <row r="8" spans="1:12" s="100" customFormat="1" ht="15" customHeight="1">
      <c r="A8" s="260" t="s">
        <v>228</v>
      </c>
      <c r="B8" s="262">
        <v>754</v>
      </c>
      <c r="C8" s="262">
        <v>869</v>
      </c>
      <c r="D8" s="262">
        <v>969</v>
      </c>
      <c r="E8" s="262">
        <v>1098</v>
      </c>
      <c r="F8" s="262">
        <v>1096</v>
      </c>
      <c r="G8" s="262">
        <v>1109</v>
      </c>
      <c r="H8" s="262">
        <v>1115</v>
      </c>
      <c r="I8" s="262">
        <v>1205</v>
      </c>
      <c r="J8" s="262">
        <v>1312</v>
      </c>
      <c r="K8" s="262">
        <v>1360</v>
      </c>
      <c r="L8" s="101"/>
    </row>
    <row r="9" spans="1:12" s="100" customFormat="1" ht="15" customHeight="1">
      <c r="A9" s="260" t="s">
        <v>229</v>
      </c>
      <c r="B9" s="262">
        <v>3959</v>
      </c>
      <c r="C9" s="262">
        <v>4213</v>
      </c>
      <c r="D9" s="262">
        <v>4533</v>
      </c>
      <c r="E9" s="262">
        <v>5244</v>
      </c>
      <c r="F9" s="262">
        <v>5487</v>
      </c>
      <c r="G9" s="262">
        <v>5285</v>
      </c>
      <c r="H9" s="262">
        <v>5617</v>
      </c>
      <c r="I9" s="262">
        <v>6164</v>
      </c>
      <c r="J9" s="262">
        <v>6287</v>
      </c>
      <c r="K9" s="262">
        <v>6806</v>
      </c>
      <c r="L9" s="101"/>
    </row>
    <row r="11" spans="1:12">
      <c r="A11" s="12" t="s">
        <v>116</v>
      </c>
    </row>
  </sheetData>
  <customSheetViews>
    <customSheetView guid="{DB2564B4-48F7-4606-B880-9F5287CE0C36}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764A504B-FA66-4EB5-9B32-8F4C6B9C44C9}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2A23566-198C-4917-B558-26CE3EB2F1D6}" scale="130" showPageBreaks="1">
      <selection activeCell="N16" sqref="N1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BC294C-3C7A-4A28-963E-7F632AAD6016}" scale="130">
      <pane ySplit="4" topLeftCell="A5" activePane="bottomLeft" state="frozen"/>
      <selection pane="bottomLeft" activeCell="B13" sqref="B1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555030-B639-445A-B305-835534289AE6}" showPageBreaks="1">
      <pane ySplit="4" topLeftCell="A5" activePane="bottomLeft" state="frozen"/>
      <selection pane="bottomLeft" activeCell="G15" sqref="G15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F74987D-6181-42D1-AE99-A8659DEA9D55}" showPageBreaks="1" showRuler="0">
      <selection activeCell="A5" sqref="A5:IV14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>&amp;L&amp;"Arial,Regular"&amp;12Образовање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A5ACF5B-08F9-4015-80EE-14D4FB713380}" scale="130">
      <pane ySplit="4" topLeftCell="A8" activePane="bottomLeft" state="frozen"/>
      <selection pane="bottomLeft" activeCell="E19" sqref="E19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C4EBF9-B3A6-4F89-877D-2C8B3642BB7B}">
      <pane ySplit="4" topLeftCell="A5" activePane="bottomLeft" state="frozen"/>
      <selection pane="bottomLeft" activeCell="G15" sqref="G15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6BC8EEE9-ED24-4EF2-AD7A-BBDA46FF0E7A}" scale="130" showPageBreaks="1">
      <pane ySplit="4" topLeftCell="A5" activePane="bottomLeft" state="frozen"/>
      <selection pane="bottomLeft" activeCell="B13" sqref="B13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E5258E9-EC30-4FC5-8235-03360C2CCE64}">
      <pane ySplit="4" topLeftCell="A5" activePane="bottomLeft" state="frozen"/>
      <selection pane="bottomLeft" activeCell="K4" sqref="K4:K9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9E288C68-A855-497F-B9E8-35946C714420}">
      <pane ySplit="4" topLeftCell="A5" activePane="bottomLeft" state="frozen"/>
      <selection pane="bottomLeft" activeCell="K4" sqref="K4:K9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</customSheetViews>
  <phoneticPr fontId="24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2"/>
  <headerFooter>
    <oddHeader>&amp;L&amp;"Arial,Regular"&amp;12Образовање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Q19"/>
  <sheetViews>
    <sheetView zoomScaleNormal="130" workbookViewId="0">
      <pane ySplit="5" topLeftCell="A6" activePane="bottomLeft" state="frozen"/>
      <selection pane="bottomLeft" activeCell="N2" sqref="N2"/>
    </sheetView>
  </sheetViews>
  <sheetFormatPr defaultRowHeight="12"/>
  <cols>
    <col min="1" max="1" width="29.5703125" style="2" customWidth="1"/>
    <col min="2" max="6" width="11.5703125" style="2" customWidth="1"/>
    <col min="7" max="7" width="11.5703125" style="4" customWidth="1"/>
    <col min="8" max="8" width="10.42578125" style="2" customWidth="1"/>
    <col min="9" max="10" width="10.28515625" style="2" customWidth="1"/>
    <col min="11" max="12" width="7.140625" style="2" customWidth="1"/>
    <col min="13" max="13" width="8.42578125" style="4" customWidth="1"/>
    <col min="14" max="14" width="8.42578125" style="2" customWidth="1"/>
    <col min="15" max="15" width="10" style="2" customWidth="1"/>
    <col min="16" max="16" width="11.140625" style="2" customWidth="1"/>
    <col min="17" max="17" width="8.140625" style="2" customWidth="1"/>
    <col min="18" max="16384" width="9.140625" style="2"/>
  </cols>
  <sheetData>
    <row r="1" spans="1:17" s="3" customFormat="1" ht="13.5">
      <c r="A1" s="84" t="s">
        <v>231</v>
      </c>
      <c r="B1" s="2"/>
      <c r="C1" s="2"/>
      <c r="D1" s="2"/>
      <c r="E1" s="2"/>
      <c r="F1" s="2"/>
      <c r="G1" s="2"/>
      <c r="H1" s="2"/>
      <c r="I1" s="2"/>
      <c r="J1" s="2"/>
      <c r="K1" s="2"/>
      <c r="Q1" s="5"/>
    </row>
    <row r="2" spans="1:17" ht="15" customHeight="1" thickBot="1">
      <c r="A2" s="7"/>
      <c r="G2" s="5" t="s">
        <v>1</v>
      </c>
      <c r="M2" s="2"/>
    </row>
    <row r="3" spans="1:17" ht="22.5" customHeight="1" thickTop="1">
      <c r="A3" s="233"/>
      <c r="B3" s="234" t="s">
        <v>132</v>
      </c>
      <c r="C3" s="234" t="s">
        <v>138</v>
      </c>
      <c r="D3" s="235" t="s">
        <v>153</v>
      </c>
      <c r="E3" s="236" t="s">
        <v>163</v>
      </c>
      <c r="F3" s="237" t="s">
        <v>177</v>
      </c>
      <c r="G3" s="237" t="s">
        <v>257</v>
      </c>
    </row>
    <row r="4" spans="1:17" ht="15" customHeight="1">
      <c r="A4" s="238" t="s">
        <v>40</v>
      </c>
      <c r="B4" s="239">
        <f>730+24</f>
        <v>754</v>
      </c>
      <c r="C4" s="239">
        <f>727+24</f>
        <v>751</v>
      </c>
      <c r="D4" s="239">
        <f>708+23</f>
        <v>731</v>
      </c>
      <c r="E4" s="239">
        <f>704+23</f>
        <v>727</v>
      </c>
      <c r="F4" s="239">
        <f>698+23</f>
        <v>721</v>
      </c>
      <c r="G4" s="239">
        <v>720</v>
      </c>
    </row>
    <row r="5" spans="1:17" ht="15" customHeight="1">
      <c r="A5" s="240" t="s">
        <v>124</v>
      </c>
      <c r="B5" s="239">
        <f>5533+76</f>
        <v>5609</v>
      </c>
      <c r="C5" s="239">
        <f>5482+75</f>
        <v>5557</v>
      </c>
      <c r="D5" s="239">
        <f>5361+78</f>
        <v>5439</v>
      </c>
      <c r="E5" s="239">
        <f>5228+82</f>
        <v>5310</v>
      </c>
      <c r="F5" s="239">
        <f>5172+79</f>
        <v>5251</v>
      </c>
      <c r="G5" s="239">
        <v>5244</v>
      </c>
    </row>
    <row r="6" spans="1:17" ht="15" customHeight="1">
      <c r="A6" s="241" t="s">
        <v>38</v>
      </c>
      <c r="B6" s="242"/>
      <c r="C6" s="242"/>
      <c r="D6" s="242"/>
      <c r="E6" s="242"/>
      <c r="F6" s="242"/>
      <c r="G6" s="242"/>
    </row>
    <row r="7" spans="1:17" ht="15" customHeight="1">
      <c r="A7" s="116" t="s">
        <v>204</v>
      </c>
      <c r="B7" s="239">
        <f>108322+414</f>
        <v>108736</v>
      </c>
      <c r="C7" s="239">
        <f>104625+403</f>
        <v>105028</v>
      </c>
      <c r="D7" s="239">
        <f>100966+410</f>
        <v>101376</v>
      </c>
      <c r="E7" s="239">
        <f>98599+426</f>
        <v>99025</v>
      </c>
      <c r="F7" s="239">
        <f>96524+408</f>
        <v>96932</v>
      </c>
      <c r="G7" s="239">
        <v>95639</v>
      </c>
    </row>
    <row r="8" spans="1:17" ht="15" customHeight="1">
      <c r="A8" s="243" t="s">
        <v>42</v>
      </c>
      <c r="B8" s="239">
        <f>147+52762</f>
        <v>52909</v>
      </c>
      <c r="C8" s="239">
        <f>141+50862</f>
        <v>51003</v>
      </c>
      <c r="D8" s="239">
        <f>49124+142</f>
        <v>49266</v>
      </c>
      <c r="E8" s="239">
        <f>142+48086</f>
        <v>48228</v>
      </c>
      <c r="F8" s="239">
        <f>141+47136</f>
        <v>47277</v>
      </c>
      <c r="G8" s="239">
        <v>46606</v>
      </c>
    </row>
    <row r="9" spans="1:17" ht="15" customHeight="1">
      <c r="A9" s="244" t="s">
        <v>205</v>
      </c>
      <c r="B9" s="239">
        <f>56267+243</f>
        <v>56510</v>
      </c>
      <c r="C9" s="239">
        <f>246+55114</f>
        <v>55360</v>
      </c>
      <c r="D9" s="239">
        <f>53780+256</f>
        <v>54036</v>
      </c>
      <c r="E9" s="239">
        <f>260+52514</f>
        <v>52774</v>
      </c>
      <c r="F9" s="239">
        <f>238+51732</f>
        <v>51970</v>
      </c>
      <c r="G9" s="239">
        <v>51858</v>
      </c>
    </row>
    <row r="10" spans="1:17" ht="15" customHeight="1">
      <c r="A10" s="243" t="s">
        <v>42</v>
      </c>
      <c r="B10" s="239">
        <f>81+27559</f>
        <v>27640</v>
      </c>
      <c r="C10" s="239">
        <f>78+26879</f>
        <v>26957</v>
      </c>
      <c r="D10" s="239">
        <f>26219+80</f>
        <v>26299</v>
      </c>
      <c r="E10" s="239">
        <f>74+25596</f>
        <v>25670</v>
      </c>
      <c r="F10" s="239">
        <f>78+25265</f>
        <v>25343</v>
      </c>
      <c r="G10" s="239">
        <v>25328</v>
      </c>
    </row>
    <row r="11" spans="1:17" ht="15" customHeight="1">
      <c r="A11" s="244" t="s">
        <v>206</v>
      </c>
      <c r="B11" s="239">
        <f>52055+171</f>
        <v>52226</v>
      </c>
      <c r="C11" s="239">
        <f>157+49511</f>
        <v>49668</v>
      </c>
      <c r="D11" s="239">
        <f>47186+154</f>
        <v>47340</v>
      </c>
      <c r="E11" s="239">
        <f>46085+166</f>
        <v>46251</v>
      </c>
      <c r="F11" s="239">
        <f>44792+170</f>
        <v>44962</v>
      </c>
      <c r="G11" s="239">
        <v>43781</v>
      </c>
    </row>
    <row r="12" spans="1:17" ht="15" customHeight="1">
      <c r="A12" s="243" t="s">
        <v>42</v>
      </c>
      <c r="B12" s="239">
        <f>66+25203</f>
        <v>25269</v>
      </c>
      <c r="C12" s="239">
        <f>63+23983</f>
        <v>24046</v>
      </c>
      <c r="D12" s="239">
        <f>22905+62</f>
        <v>22967</v>
      </c>
      <c r="E12" s="239">
        <f>68+22490</f>
        <v>22558</v>
      </c>
      <c r="F12" s="239">
        <f>21871+63</f>
        <v>21934</v>
      </c>
      <c r="G12" s="239">
        <v>21278</v>
      </c>
    </row>
    <row r="13" spans="1:17" ht="15" customHeight="1">
      <c r="A13" s="116" t="s">
        <v>207</v>
      </c>
      <c r="B13" s="239">
        <f>18+10707</f>
        <v>10725</v>
      </c>
      <c r="C13" s="239">
        <f>33+10637</f>
        <v>10670</v>
      </c>
      <c r="D13" s="239">
        <f>42+10469</f>
        <v>10511</v>
      </c>
      <c r="E13" s="239">
        <f>10133+43</f>
        <v>10176</v>
      </c>
      <c r="F13" s="239">
        <f>10127+43</f>
        <v>10170</v>
      </c>
      <c r="G13" s="239">
        <v>10595</v>
      </c>
    </row>
    <row r="14" spans="1:17" ht="15" customHeight="1">
      <c r="A14" s="243" t="s">
        <v>42</v>
      </c>
      <c r="B14" s="239">
        <f>3+5203</f>
        <v>5206</v>
      </c>
      <c r="C14" s="239">
        <f>11+5180</f>
        <v>5191</v>
      </c>
      <c r="D14" s="239">
        <f>13+5075</f>
        <v>5088</v>
      </c>
      <c r="E14" s="239">
        <f>11+4976</f>
        <v>4987</v>
      </c>
      <c r="F14" s="239">
        <f>11+4983</f>
        <v>4994</v>
      </c>
      <c r="G14" s="239">
        <v>5176</v>
      </c>
    </row>
    <row r="15" spans="1:17" ht="15" customHeight="1">
      <c r="A15" s="245" t="s">
        <v>39</v>
      </c>
      <c r="B15" s="242">
        <f>8140+83</f>
        <v>8223</v>
      </c>
      <c r="C15" s="242">
        <f>8278+82</f>
        <v>8360</v>
      </c>
      <c r="D15" s="242">
        <f>8370+85</f>
        <v>8455</v>
      </c>
      <c r="E15" s="242">
        <f>8347+101</f>
        <v>8448</v>
      </c>
      <c r="F15" s="242">
        <f>8439+96</f>
        <v>8535</v>
      </c>
      <c r="G15" s="242">
        <v>8138</v>
      </c>
    </row>
    <row r="16" spans="1:17" ht="15" customHeight="1">
      <c r="A16" s="243" t="s">
        <v>42</v>
      </c>
      <c r="B16" s="242">
        <f>5570+74</f>
        <v>5644</v>
      </c>
      <c r="C16" s="242">
        <f>5694+69</f>
        <v>5763</v>
      </c>
      <c r="D16" s="242">
        <f>5774+69</f>
        <v>5843</v>
      </c>
      <c r="E16" s="242">
        <f>80+5798</f>
        <v>5878</v>
      </c>
      <c r="F16" s="242">
        <f>81+5899</f>
        <v>5980</v>
      </c>
      <c r="G16" s="242">
        <v>5685</v>
      </c>
    </row>
    <row r="17" spans="1:7" ht="15" customHeight="1">
      <c r="A17" s="243" t="s">
        <v>202</v>
      </c>
      <c r="B17" s="242">
        <f>83+6813</f>
        <v>6896</v>
      </c>
      <c r="C17" s="242">
        <f>6659+81</f>
        <v>6740</v>
      </c>
      <c r="D17" s="242">
        <f>6513+84</f>
        <v>6597</v>
      </c>
      <c r="E17" s="242">
        <f>6198+94</f>
        <v>6292</v>
      </c>
      <c r="F17" s="242">
        <f>6095+90</f>
        <v>6185</v>
      </c>
      <c r="G17" s="242">
        <v>5792</v>
      </c>
    </row>
    <row r="18" spans="1:7">
      <c r="A18" s="71"/>
      <c r="B18" s="71"/>
      <c r="C18" s="71"/>
      <c r="D18" s="83"/>
      <c r="E18" s="71"/>
      <c r="F18" s="71"/>
      <c r="G18" s="71"/>
    </row>
    <row r="19" spans="1:7">
      <c r="A19" s="12" t="s">
        <v>116</v>
      </c>
      <c r="B19" s="71"/>
      <c r="C19" s="71"/>
      <c r="D19" s="83"/>
      <c r="E19" s="71"/>
      <c r="F19" s="71"/>
      <c r="G19" s="71"/>
    </row>
  </sheetData>
  <customSheetViews>
    <customSheetView guid="{DB2564B4-48F7-4606-B880-9F5287CE0C36}">
      <pane ySplit="5" topLeftCell="A6" activePane="bottomLeft" state="frozen"/>
      <selection pane="bottomLeft" activeCell="N2" sqref="N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764A504B-FA66-4EB5-9B32-8F4C6B9C44C9}">
      <pane ySplit="5" topLeftCell="A6" activePane="bottomLeft" state="frozen"/>
      <selection pane="bottomLeft" activeCell="N2" sqref="N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2A23566-198C-4917-B558-26CE3EB2F1D6}" scale="130" showPageBreaks="1">
      <selection activeCell="G16" sqref="G1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BC294C-3C7A-4A28-963E-7F632AAD6016}" scale="130">
      <pane ySplit="5" topLeftCell="A6" activePane="bottomLeft" state="frozen"/>
      <selection pane="bottomLeft" activeCell="N2" sqref="N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555030-B639-445A-B305-835534289AE6}" showPageBreaks="1">
      <pane ySplit="5" topLeftCell="A6" activePane="bottomLeft" state="frozen"/>
      <selection pane="bottomLeft" activeCell="E21" sqref="E21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F74987D-6181-42D1-AE99-A8659DEA9D55}" showPageBreaks="1" showRuler="0">
      <selection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&amp;L&amp;"Arial,Regular"&amp;12Образовање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A5ACF5B-08F9-4015-80EE-14D4FB713380}" scale="130">
      <pane ySplit="5" topLeftCell="A6" activePane="bottomLeft" state="frozen"/>
      <selection pane="bottomLeft" activeCell="N2" sqref="N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C4EBF9-B3A6-4F89-877D-2C8B3642BB7B}">
      <pane ySplit="5" topLeftCell="A6" activePane="bottomLeft" state="frozen"/>
      <selection pane="bottomLeft" activeCell="D31" sqref="D31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6BC8EEE9-ED24-4EF2-AD7A-BBDA46FF0E7A}" scale="130" showPageBreaks="1">
      <pane ySplit="5" topLeftCell="A6" activePane="bottomLeft" state="frozen"/>
      <selection pane="bottomLeft" activeCell="N2" sqref="N2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E5258E9-EC30-4FC5-8235-03360C2CCE64}">
      <pane ySplit="5" topLeftCell="A6" activePane="bottomLeft" state="frozen"/>
      <selection pane="bottomLeft" activeCell="D37" sqref="D37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9E288C68-A855-497F-B9E8-35946C714420}">
      <pane ySplit="5" topLeftCell="A6" activePane="bottomLeft" state="frozen"/>
      <selection pane="bottomLeft" activeCell="D37" sqref="D37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</customSheetViews>
  <phoneticPr fontId="24" type="noConversion"/>
  <hyperlinks>
    <hyperlink ref="G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2"/>
  <headerFooter>
    <oddHeader>&amp;L&amp;"Arial,Regular"&amp;12Образовање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8"/>
  <dimension ref="A1:M11"/>
  <sheetViews>
    <sheetView zoomScaleNormal="100" workbookViewId="0">
      <pane ySplit="4" topLeftCell="A5" activePane="bottomLeft" state="frozen"/>
      <selection pane="bottomLeft" activeCell="G2" sqref="G2"/>
    </sheetView>
  </sheetViews>
  <sheetFormatPr defaultRowHeight="12"/>
  <cols>
    <col min="1" max="1" width="26" style="2" customWidth="1"/>
    <col min="2" max="6" width="10.85546875" style="2" customWidth="1"/>
    <col min="7" max="7" width="10.85546875" style="4" customWidth="1"/>
    <col min="8" max="8" width="15.42578125" style="2" customWidth="1"/>
    <col min="9" max="11" width="8.7109375" style="2" customWidth="1"/>
    <col min="12" max="12" width="13" style="2" customWidth="1"/>
    <col min="13" max="13" width="9.140625" style="4" customWidth="1"/>
    <col min="14" max="14" width="10.7109375" style="2" customWidth="1"/>
    <col min="15" max="16384" width="9.140625" style="2"/>
  </cols>
  <sheetData>
    <row r="1" spans="1:13" s="3" customFormat="1">
      <c r="A1" s="199" t="s">
        <v>232</v>
      </c>
      <c r="B1" s="186"/>
      <c r="C1" s="186"/>
      <c r="D1" s="186"/>
      <c r="E1" s="186"/>
      <c r="F1" s="186"/>
      <c r="G1" s="186"/>
      <c r="H1" s="186"/>
      <c r="I1" s="185"/>
      <c r="J1" s="186"/>
      <c r="K1" s="2"/>
    </row>
    <row r="2" spans="1:13" ht="15" customHeight="1" thickBot="1">
      <c r="A2" s="7"/>
      <c r="F2" s="5" t="s">
        <v>1</v>
      </c>
      <c r="M2" s="2"/>
    </row>
    <row r="3" spans="1:13" ht="21.75" customHeight="1" thickTop="1">
      <c r="A3" s="232"/>
      <c r="B3" s="257" t="s">
        <v>138</v>
      </c>
      <c r="C3" s="257" t="s">
        <v>153</v>
      </c>
      <c r="D3" s="257" t="s">
        <v>163</v>
      </c>
      <c r="E3" s="268" t="s">
        <v>177</v>
      </c>
      <c r="F3" s="268" t="s">
        <v>257</v>
      </c>
      <c r="G3" s="2"/>
      <c r="L3" s="4"/>
      <c r="M3" s="2"/>
    </row>
    <row r="4" spans="1:13" ht="15" customHeight="1">
      <c r="A4" s="267" t="s">
        <v>40</v>
      </c>
      <c r="B4" s="120">
        <v>16</v>
      </c>
      <c r="C4" s="120">
        <v>15</v>
      </c>
      <c r="D4" s="120">
        <v>15</v>
      </c>
      <c r="E4" s="120">
        <v>15</v>
      </c>
      <c r="F4" s="120">
        <v>16</v>
      </c>
      <c r="G4" s="2"/>
      <c r="L4" s="4"/>
      <c r="M4" s="2"/>
    </row>
    <row r="5" spans="1:13" ht="15" customHeight="1">
      <c r="A5" s="265" t="s">
        <v>201</v>
      </c>
      <c r="B5" s="120">
        <v>3154</v>
      </c>
      <c r="C5" s="120">
        <v>3198</v>
      </c>
      <c r="D5" s="120">
        <v>3148</v>
      </c>
      <c r="E5" s="120">
        <v>3215</v>
      </c>
      <c r="F5" s="120">
        <v>3140</v>
      </c>
      <c r="G5" s="2"/>
      <c r="L5" s="4"/>
      <c r="M5" s="2"/>
    </row>
    <row r="6" spans="1:13" ht="15" customHeight="1">
      <c r="A6" s="243" t="s">
        <v>42</v>
      </c>
      <c r="B6" s="120">
        <v>1869</v>
      </c>
      <c r="C6" s="120">
        <v>1878</v>
      </c>
      <c r="D6" s="120">
        <v>1870</v>
      </c>
      <c r="E6" s="120">
        <v>1851</v>
      </c>
      <c r="F6" s="120">
        <v>1860</v>
      </c>
      <c r="G6" s="2"/>
      <c r="L6" s="4"/>
      <c r="M6" s="2"/>
    </row>
    <row r="7" spans="1:13" ht="15" customHeight="1">
      <c r="A7" s="265" t="s">
        <v>39</v>
      </c>
      <c r="B7" s="120">
        <v>340</v>
      </c>
      <c r="C7" s="120">
        <v>357</v>
      </c>
      <c r="D7" s="120">
        <v>357</v>
      </c>
      <c r="E7" s="120">
        <v>342</v>
      </c>
      <c r="F7" s="120">
        <v>251</v>
      </c>
      <c r="G7" s="2"/>
      <c r="L7" s="4"/>
      <c r="M7" s="2"/>
    </row>
    <row r="8" spans="1:13" ht="15" customHeight="1">
      <c r="A8" s="243" t="s">
        <v>42</v>
      </c>
      <c r="B8" s="120">
        <v>209</v>
      </c>
      <c r="C8" s="120">
        <v>247</v>
      </c>
      <c r="D8" s="120">
        <v>241</v>
      </c>
      <c r="E8" s="120">
        <v>244</v>
      </c>
      <c r="F8" s="120">
        <v>175</v>
      </c>
      <c r="G8" s="2"/>
      <c r="L8" s="4"/>
      <c r="M8" s="2"/>
    </row>
    <row r="9" spans="1:13" ht="15" customHeight="1">
      <c r="A9" s="266" t="s">
        <v>202</v>
      </c>
      <c r="B9" s="120">
        <v>250</v>
      </c>
      <c r="C9" s="120">
        <v>272</v>
      </c>
      <c r="D9" s="120">
        <v>260</v>
      </c>
      <c r="E9" s="120">
        <v>257</v>
      </c>
      <c r="F9" s="120">
        <v>160</v>
      </c>
      <c r="G9" s="2"/>
      <c r="L9" s="4"/>
      <c r="M9" s="2"/>
    </row>
    <row r="11" spans="1:13">
      <c r="A11" s="12" t="s">
        <v>233</v>
      </c>
    </row>
  </sheetData>
  <customSheetViews>
    <customSheetView guid="{DB2564B4-48F7-4606-B880-9F5287CE0C36}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764A504B-FA66-4EB5-9B32-8F4C6B9C44C9}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2A23566-198C-4917-B558-26CE3EB2F1D6}" scale="130" showPageBreaks="1">
      <selection activeCell="F10" sqref="F1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BC294C-3C7A-4A28-963E-7F632AAD6016}" scale="130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555030-B639-445A-B305-835534289AE6}" showPageBreaks="1">
      <pane ySplit="4" topLeftCell="A5" activePane="bottomLeft" state="frozen"/>
      <selection pane="bottomLeft" activeCell="A5" sqref="A5:G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F74987D-6181-42D1-AE99-A8659DEA9D55}" showPageBreaks="1" showRuler="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>&amp;L&amp;"Arial,Regular"&amp;12Образовање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A5ACF5B-08F9-4015-80EE-14D4FB713380}" scale="130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C4EBF9-B3A6-4F89-877D-2C8B3642BB7B}">
      <pane ySplit="4" topLeftCell="A5" activePane="bottomLeft" state="frozen"/>
      <selection pane="bottomLeft" activeCell="D16" sqref="D16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6BC8EEE9-ED24-4EF2-AD7A-BBDA46FF0E7A}" scale="130" showPageBreaks="1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E5258E9-EC30-4FC5-8235-03360C2CCE64}">
      <pane ySplit="4" topLeftCell="A5" activePane="bottomLeft" state="frozen"/>
      <selection pane="bottomLeft" activeCell="E34" sqref="E34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9E288C68-A855-497F-B9E8-35946C714420}">
      <pane ySplit="4" topLeftCell="A5" activePane="bottomLeft" state="frozen"/>
      <selection pane="bottomLeft" activeCell="E34" sqref="E34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</customSheetViews>
  <phoneticPr fontId="24" type="noConversion"/>
  <hyperlinks>
    <hyperlink ref="F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&amp;L&amp;"Arial,Regular"&amp;12Образовање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S17"/>
  <sheetViews>
    <sheetView zoomScaleNormal="100" workbookViewId="0">
      <pane ySplit="6" topLeftCell="A7" activePane="bottomLeft" state="frozen"/>
      <selection activeCell="C1" sqref="C1"/>
      <selection pane="bottomLeft" activeCell="R16" sqref="R16"/>
    </sheetView>
  </sheetViews>
  <sheetFormatPr defaultRowHeight="12"/>
  <cols>
    <col min="1" max="1" width="31.140625" style="2" customWidth="1"/>
    <col min="2" max="6" width="10.7109375" style="2" customWidth="1"/>
    <col min="7" max="7" width="10.7109375" style="4" customWidth="1"/>
    <col min="8" max="11" width="9.28515625" style="2" customWidth="1"/>
    <col min="12" max="12" width="7.5703125" style="2" customWidth="1"/>
    <col min="13" max="13" width="7.5703125" style="4" customWidth="1"/>
    <col min="14" max="18" width="7.5703125" style="2" customWidth="1"/>
    <col min="19" max="16384" width="9.140625" style="2"/>
  </cols>
  <sheetData>
    <row r="1" spans="1:19" s="3" customFormat="1">
      <c r="A1" s="84" t="s">
        <v>234</v>
      </c>
      <c r="B1" s="2"/>
      <c r="C1" s="2"/>
      <c r="D1" s="2"/>
      <c r="E1" s="2"/>
      <c r="F1" s="2"/>
      <c r="G1" s="2"/>
      <c r="H1" s="2"/>
      <c r="I1" s="2"/>
      <c r="J1" s="2"/>
      <c r="K1" s="2"/>
      <c r="S1" s="5"/>
    </row>
    <row r="2" spans="1:19" ht="15" customHeight="1" thickBot="1">
      <c r="A2" s="7"/>
      <c r="G2" s="5" t="s">
        <v>1</v>
      </c>
      <c r="M2" s="2"/>
      <c r="S2" s="5"/>
    </row>
    <row r="3" spans="1:19" ht="30" customHeight="1" thickTop="1">
      <c r="A3" s="246"/>
      <c r="B3" s="234" t="s">
        <v>132</v>
      </c>
      <c r="C3" s="234" t="s">
        <v>138</v>
      </c>
      <c r="D3" s="235" t="s">
        <v>153</v>
      </c>
      <c r="E3" s="236" t="s">
        <v>163</v>
      </c>
      <c r="F3" s="237" t="s">
        <v>177</v>
      </c>
      <c r="G3" s="237" t="s">
        <v>257</v>
      </c>
    </row>
    <row r="4" spans="1:19" ht="15" customHeight="1">
      <c r="A4" s="247" t="s">
        <v>40</v>
      </c>
      <c r="B4" s="123">
        <v>94</v>
      </c>
      <c r="C4" s="123">
        <v>94</v>
      </c>
      <c r="D4" s="123">
        <v>94</v>
      </c>
      <c r="E4" s="123">
        <v>94</v>
      </c>
      <c r="F4" s="248">
        <v>94</v>
      </c>
      <c r="G4" s="248">
        <v>94</v>
      </c>
    </row>
    <row r="5" spans="1:19" ht="15" customHeight="1">
      <c r="A5" s="249" t="s">
        <v>124</v>
      </c>
      <c r="B5" s="123">
        <v>1926</v>
      </c>
      <c r="C5" s="123">
        <v>1990</v>
      </c>
      <c r="D5" s="123">
        <v>2027</v>
      </c>
      <c r="E5" s="123">
        <v>1963</v>
      </c>
      <c r="F5" s="248">
        <v>1872</v>
      </c>
      <c r="G5" s="248">
        <v>1869</v>
      </c>
    </row>
    <row r="6" spans="1:19" ht="15" customHeight="1">
      <c r="A6" s="245" t="s">
        <v>208</v>
      </c>
      <c r="B6" s="123">
        <v>48225</v>
      </c>
      <c r="C6" s="123">
        <v>48788</v>
      </c>
      <c r="D6" s="123">
        <v>50452</v>
      </c>
      <c r="E6" s="123">
        <v>49367</v>
      </c>
      <c r="F6" s="248">
        <v>46421</v>
      </c>
      <c r="G6" s="248">
        <v>43975</v>
      </c>
    </row>
    <row r="7" spans="1:19" ht="15" customHeight="1">
      <c r="A7" s="243" t="s">
        <v>42</v>
      </c>
      <c r="B7" s="239">
        <v>24078</v>
      </c>
      <c r="C7" s="239">
        <v>24247</v>
      </c>
      <c r="D7" s="239">
        <v>24997</v>
      </c>
      <c r="E7" s="250">
        <v>24473</v>
      </c>
      <c r="F7" s="251">
        <v>23072</v>
      </c>
      <c r="G7" s="251">
        <v>21926</v>
      </c>
    </row>
    <row r="8" spans="1:19" ht="15" customHeight="1">
      <c r="A8" s="245" t="s">
        <v>209</v>
      </c>
      <c r="B8" s="239"/>
      <c r="C8" s="239"/>
      <c r="D8" s="239"/>
      <c r="E8" s="250"/>
      <c r="F8" s="251"/>
      <c r="G8" s="251"/>
    </row>
    <row r="9" spans="1:19" ht="15" customHeight="1">
      <c r="A9" s="244" t="s">
        <v>210</v>
      </c>
      <c r="B9" s="239">
        <v>11208</v>
      </c>
      <c r="C9" s="239">
        <v>11336</v>
      </c>
      <c r="D9" s="239">
        <v>11570</v>
      </c>
      <c r="E9" s="250">
        <v>11483</v>
      </c>
      <c r="F9" s="251">
        <v>10944</v>
      </c>
      <c r="G9" s="251">
        <v>10360</v>
      </c>
    </row>
    <row r="10" spans="1:19" ht="15" customHeight="1">
      <c r="A10" s="243" t="s">
        <v>42</v>
      </c>
      <c r="B10" s="239">
        <v>7010</v>
      </c>
      <c r="C10" s="239">
        <v>7092</v>
      </c>
      <c r="D10" s="239">
        <v>7194</v>
      </c>
      <c r="E10" s="250">
        <v>7157</v>
      </c>
      <c r="F10" s="251">
        <v>6865</v>
      </c>
      <c r="G10" s="251">
        <v>6469</v>
      </c>
    </row>
    <row r="11" spans="1:19" ht="15" customHeight="1">
      <c r="A11" s="244" t="s">
        <v>211</v>
      </c>
      <c r="B11" s="239">
        <v>37017</v>
      </c>
      <c r="C11" s="239">
        <v>37452</v>
      </c>
      <c r="D11" s="239">
        <v>38882</v>
      </c>
      <c r="E11" s="250">
        <v>37884</v>
      </c>
      <c r="F11" s="251">
        <v>35477</v>
      </c>
      <c r="G11" s="251">
        <v>33615</v>
      </c>
    </row>
    <row r="12" spans="1:19" ht="15" customHeight="1">
      <c r="A12" s="243" t="s">
        <v>42</v>
      </c>
      <c r="B12" s="239">
        <v>17068</v>
      </c>
      <c r="C12" s="239">
        <v>17155</v>
      </c>
      <c r="D12" s="239">
        <v>17803</v>
      </c>
      <c r="E12" s="250">
        <v>17316</v>
      </c>
      <c r="F12" s="251">
        <v>16207</v>
      </c>
      <c r="G12" s="251">
        <v>15457</v>
      </c>
    </row>
    <row r="13" spans="1:19" ht="15" customHeight="1">
      <c r="A13" s="245" t="s">
        <v>212</v>
      </c>
      <c r="B13" s="198">
        <v>3598</v>
      </c>
      <c r="C13" s="198">
        <v>3768</v>
      </c>
      <c r="D13" s="198">
        <v>3981</v>
      </c>
      <c r="E13" s="242">
        <v>4013</v>
      </c>
      <c r="F13" s="251">
        <v>3947</v>
      </c>
      <c r="G13" s="251">
        <v>3785</v>
      </c>
    </row>
    <row r="14" spans="1:19" ht="15" customHeight="1">
      <c r="A14" s="243" t="s">
        <v>42</v>
      </c>
      <c r="B14" s="198">
        <v>2099</v>
      </c>
      <c r="C14" s="198">
        <v>2250</v>
      </c>
      <c r="D14" s="198">
        <v>2418</v>
      </c>
      <c r="E14" s="242">
        <v>2478</v>
      </c>
      <c r="F14" s="251">
        <v>2429</v>
      </c>
      <c r="G14" s="251">
        <v>2349</v>
      </c>
    </row>
    <row r="15" spans="1:19" ht="15" customHeight="1">
      <c r="A15" s="243" t="s">
        <v>202</v>
      </c>
      <c r="B15" s="198">
        <v>2719</v>
      </c>
      <c r="C15" s="198">
        <v>2801</v>
      </c>
      <c r="D15" s="198">
        <v>2879</v>
      </c>
      <c r="E15" s="242">
        <v>2810</v>
      </c>
      <c r="F15" s="251">
        <v>2674</v>
      </c>
      <c r="G15" s="251">
        <v>2509</v>
      </c>
    </row>
    <row r="16" spans="1:19">
      <c r="A16" s="83"/>
      <c r="B16" s="83"/>
      <c r="C16" s="83"/>
      <c r="D16" s="83"/>
      <c r="E16" s="83"/>
      <c r="F16" s="83"/>
      <c r="G16" s="83"/>
    </row>
    <row r="17" spans="1:7">
      <c r="A17" s="12" t="s">
        <v>116</v>
      </c>
      <c r="B17" s="83"/>
      <c r="C17" s="83"/>
      <c r="D17" s="83"/>
      <c r="E17" s="83"/>
      <c r="F17" s="83"/>
      <c r="G17" s="83"/>
    </row>
  </sheetData>
  <customSheetViews>
    <customSheetView guid="{DB2564B4-48F7-4606-B880-9F5287CE0C36}">
      <pane ySplit="6" topLeftCell="A7" activePane="bottomLeft" state="frozen"/>
      <selection pane="bottomLeft" activeCell="R16" sqref="R16"/>
      <pageMargins left="0.11811023622047245" right="0.11811023622047245" top="0.74803149606299213" bottom="0.74803149606299213" header="0.31496062992125984" footer="0.31496062992125984"/>
      <pageSetup paperSize="9" orientation="landscape" r:id="rId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764A504B-FA66-4EB5-9B32-8F4C6B9C44C9}" topLeftCell="C1">
      <pane ySplit="6" topLeftCell="A7" activePane="bottomLeft" state="frozen"/>
      <selection pane="bottomLeft" activeCell="R16" sqref="R16"/>
      <pageMargins left="0.11811023622047245" right="0.11811023622047245" top="0.74803149606299213" bottom="0.74803149606299213" header="0.31496062992125984" footer="0.31496062992125984"/>
      <pageSetup paperSize="9" orientation="landscape" r:id="rId2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2A23566-198C-4917-B558-26CE3EB2F1D6}" scale="120" showPageBreaks="1">
      <selection activeCell="G17" sqref="G17"/>
      <pageMargins left="0.11811023622047245" right="0.11811023622047245" top="0.74803149606299213" bottom="0.74803149606299213" header="0.31496062992125984" footer="0.31496062992125984"/>
      <pageSetup paperSize="9" orientation="landscape" r:id="rId3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BC294C-3C7A-4A28-963E-7F632AAD6016}" scale="130">
      <pane ySplit="6" topLeftCell="A7" activePane="bottomLeft" state="frozen"/>
      <selection pane="bottomLeft" activeCell="R2" sqref="R2"/>
      <pageMargins left="0.11811023622047245" right="0.11811023622047245" top="0.74803149606299213" bottom="0.74803149606299213" header="0.31496062992125984" footer="0.31496062992125984"/>
      <pageSetup paperSize="9" orientation="landscape" r:id="rId4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555030-B639-445A-B305-835534289AE6}" showPageBreaks="1">
      <pane ySplit="6" topLeftCell="A7" activePane="bottomLeft" state="frozen"/>
      <selection pane="bottomLeft" activeCell="O21" sqref="O21"/>
      <pageMargins left="0.11811023622047245" right="0.11811023622047245" top="0.74803149606299213" bottom="0.74803149606299213" header="0.31496062992125984" footer="0.31496062992125984"/>
      <pageSetup paperSize="9" orientation="landscape" r:id="rId5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F74987D-6181-42D1-AE99-A8659DEA9D55}" showPageBreaks="1" showRuler="0">
      <selection activeCell="A16" sqref="A16"/>
      <pageMargins left="0.11811023622047245" right="0.11811023622047245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&amp;L&amp;"Arial,Regular"&amp;12Образовање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A5ACF5B-08F9-4015-80EE-14D4FB713380}" scale="120">
      <pane ySplit="6" topLeftCell="A7" activePane="bottomLeft" state="frozen"/>
      <selection pane="bottomLeft" activeCell="R2" sqref="R2"/>
      <pageMargins left="0.11811023622047245" right="0.11811023622047245" top="0.74803149606299213" bottom="0.74803149606299213" header="0.31496062992125984" footer="0.31496062992125984"/>
      <pageSetup paperSize="9" orientation="landscape" r:id="rId7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C4EBF9-B3A6-4F89-877D-2C8B3642BB7B}">
      <pane ySplit="6" topLeftCell="A7" activePane="bottomLeft" state="frozen"/>
      <selection pane="bottomLeft" activeCell="A17" sqref="A17"/>
      <pageMargins left="0.11811023622047245" right="0.11811023622047245" top="0.74803149606299213" bottom="0.74803149606299213" header="0.31496062992125984" footer="0.31496062992125984"/>
      <pageSetup paperSize="9" orientation="landscape" r:id="rId8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6BC8EEE9-ED24-4EF2-AD7A-BBDA46FF0E7A}" scale="130" showPageBreaks="1">
      <pane ySplit="6" topLeftCell="A7" activePane="bottomLeft" state="frozen"/>
      <selection pane="bottomLeft" activeCell="R2" sqref="R2"/>
      <pageMargins left="0.11811023622047245" right="0.11811023622047245" top="0.74803149606299213" bottom="0.74803149606299213" header="0.31496062992125984" footer="0.31496062992125984"/>
      <pageSetup paperSize="9" orientation="landscape" r:id="rId9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E5258E9-EC30-4FC5-8235-03360C2CCE64}" topLeftCell="C1">
      <pane ySplit="6" topLeftCell="A7" activePane="bottomLeft" state="frozen"/>
      <selection pane="bottomLeft" activeCell="I29" sqref="I29"/>
      <pageMargins left="0.11811023622047245" right="0.11811023622047245" top="0.74803149606299213" bottom="0.74803149606299213" header="0.31496062992125984" footer="0.31496062992125984"/>
      <pageSetup paperSize="9" orientation="landscape" r:id="rId10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9E288C68-A855-497F-B9E8-35946C714420}" topLeftCell="C1">
      <pane ySplit="6" topLeftCell="A7" activePane="bottomLeft" state="frozen"/>
      <selection pane="bottomLeft" activeCell="I29" sqref="I29"/>
      <pageMargins left="0.11811023622047245" right="0.11811023622047245" top="0.74803149606299213" bottom="0.74803149606299213" header="0.31496062992125984" footer="0.31496062992125984"/>
      <pageSetup paperSize="9" orientation="landscape" r:id="rId1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</customSheetViews>
  <phoneticPr fontId="24" type="noConversion"/>
  <hyperlinks>
    <hyperlink ref="G2" location="'Листа табела'!A1" display="Листа табела"/>
  </hyperlinks>
  <pageMargins left="0.11811023622047245" right="0.11811023622047245" top="0.74803149606299213" bottom="0.74803149606299213" header="0.31496062992125984" footer="0.31496062992125984"/>
  <pageSetup paperSize="9" orientation="landscape" r:id="rId12"/>
  <headerFooter>
    <oddHeader>&amp;L&amp;"Arial,Regular"&amp;12Образовање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/>
  <dimension ref="A1:F27"/>
  <sheetViews>
    <sheetView zoomScaleNormal="100" workbookViewId="0">
      <selection activeCell="E2" sqref="E2"/>
    </sheetView>
  </sheetViews>
  <sheetFormatPr defaultRowHeight="12"/>
  <cols>
    <col min="1" max="1" width="35.28515625" style="2" customWidth="1"/>
    <col min="2" max="4" width="12.5703125" style="2" customWidth="1"/>
    <col min="5" max="5" width="12.5703125" style="4" customWidth="1"/>
    <col min="6" max="16384" width="9.140625" style="2"/>
  </cols>
  <sheetData>
    <row r="1" spans="1:6" s="3" customFormat="1" ht="15.75" customHeight="1">
      <c r="A1" s="199" t="s">
        <v>258</v>
      </c>
      <c r="B1" s="200"/>
      <c r="C1" s="200"/>
      <c r="D1" s="185"/>
      <c r="E1" s="185"/>
      <c r="F1" s="185"/>
    </row>
    <row r="2" spans="1:6" ht="15.75" customHeight="1" thickBot="1">
      <c r="A2" s="16"/>
      <c r="D2" s="16"/>
      <c r="E2" s="5" t="s">
        <v>1</v>
      </c>
    </row>
    <row r="3" spans="1:6" ht="35.1" customHeight="1" thickTop="1">
      <c r="A3" s="314" t="s">
        <v>203</v>
      </c>
      <c r="B3" s="318" t="s">
        <v>259</v>
      </c>
      <c r="C3" s="319"/>
      <c r="D3" s="316" t="s">
        <v>260</v>
      </c>
      <c r="E3" s="317"/>
    </row>
    <row r="4" spans="1:6" ht="24" customHeight="1">
      <c r="A4" s="315"/>
      <c r="B4" s="279" t="s">
        <v>30</v>
      </c>
      <c r="C4" s="280" t="s">
        <v>41</v>
      </c>
      <c r="D4" s="182" t="s">
        <v>30</v>
      </c>
      <c r="E4" s="202" t="s">
        <v>41</v>
      </c>
    </row>
    <row r="5" spans="1:6" ht="17.100000000000001" customHeight="1">
      <c r="A5" s="269" t="s">
        <v>0</v>
      </c>
      <c r="B5" s="252">
        <v>43975</v>
      </c>
      <c r="C5" s="102">
        <v>21926</v>
      </c>
      <c r="D5" s="239">
        <v>12359</v>
      </c>
      <c r="E5" s="198">
        <v>6051</v>
      </c>
      <c r="F5" s="183"/>
    </row>
    <row r="6" spans="1:6" ht="17.100000000000001" customHeight="1">
      <c r="A6" s="270" t="s">
        <v>178</v>
      </c>
      <c r="B6" s="252"/>
      <c r="C6" s="102"/>
      <c r="D6" s="239"/>
      <c r="E6" s="198"/>
      <c r="F6" s="184"/>
    </row>
    <row r="7" spans="1:6" ht="17.100000000000001" customHeight="1">
      <c r="A7" s="270" t="s">
        <v>179</v>
      </c>
      <c r="B7" s="252">
        <v>10360</v>
      </c>
      <c r="C7" s="102">
        <v>6469</v>
      </c>
      <c r="D7" s="239">
        <v>2889</v>
      </c>
      <c r="E7" s="198">
        <v>1796</v>
      </c>
      <c r="F7" s="183"/>
    </row>
    <row r="8" spans="1:6" ht="17.100000000000001" customHeight="1">
      <c r="A8" s="270" t="s">
        <v>143</v>
      </c>
      <c r="B8" s="252">
        <v>649</v>
      </c>
      <c r="C8" s="102">
        <v>356</v>
      </c>
      <c r="D8" s="239">
        <v>175</v>
      </c>
      <c r="E8" s="198">
        <v>96</v>
      </c>
      <c r="F8" s="183"/>
    </row>
    <row r="9" spans="1:6" ht="17.100000000000001" customHeight="1">
      <c r="A9" s="270" t="s">
        <v>91</v>
      </c>
      <c r="B9" s="252">
        <v>3942</v>
      </c>
      <c r="C9" s="102">
        <v>2576</v>
      </c>
      <c r="D9" s="239">
        <v>1193</v>
      </c>
      <c r="E9" s="198">
        <v>804</v>
      </c>
      <c r="F9" s="183"/>
    </row>
    <row r="10" spans="1:6" ht="17.100000000000001" customHeight="1">
      <c r="A10" s="270" t="s">
        <v>180</v>
      </c>
      <c r="B10" s="252">
        <v>4109</v>
      </c>
      <c r="C10" s="102">
        <v>2902</v>
      </c>
      <c r="D10" s="239">
        <v>1128</v>
      </c>
      <c r="E10" s="198">
        <v>772</v>
      </c>
      <c r="F10" s="183"/>
    </row>
    <row r="11" spans="1:6" ht="17.100000000000001" customHeight="1">
      <c r="A11" s="270" t="s">
        <v>182</v>
      </c>
      <c r="B11" s="252"/>
      <c r="C11" s="102"/>
      <c r="D11" s="239"/>
      <c r="E11" s="198"/>
      <c r="F11" s="183"/>
    </row>
    <row r="12" spans="1:6" ht="17.100000000000001" customHeight="1">
      <c r="A12" s="270" t="s">
        <v>183</v>
      </c>
      <c r="B12" s="253">
        <v>12144</v>
      </c>
      <c r="C12" s="254">
        <v>2565</v>
      </c>
      <c r="D12" s="239">
        <v>3572</v>
      </c>
      <c r="E12" s="198">
        <v>679</v>
      </c>
      <c r="F12" s="183"/>
    </row>
    <row r="13" spans="1:6" ht="17.100000000000001" customHeight="1">
      <c r="A13" s="270" t="s">
        <v>146</v>
      </c>
      <c r="B13" s="252">
        <v>2751</v>
      </c>
      <c r="C13" s="102">
        <v>1020</v>
      </c>
      <c r="D13" s="239">
        <v>730</v>
      </c>
      <c r="E13" s="198">
        <v>284</v>
      </c>
      <c r="F13" s="183"/>
    </row>
    <row r="14" spans="1:6" ht="17.100000000000001" customHeight="1">
      <c r="A14" s="270" t="s">
        <v>181</v>
      </c>
      <c r="B14" s="252">
        <v>3825</v>
      </c>
      <c r="C14" s="102">
        <v>2812</v>
      </c>
      <c r="D14" s="239">
        <v>853</v>
      </c>
      <c r="E14" s="198">
        <v>651</v>
      </c>
      <c r="F14" s="183"/>
    </row>
    <row r="15" spans="1:6" ht="17.100000000000001" customHeight="1">
      <c r="A15" s="270" t="s">
        <v>148</v>
      </c>
      <c r="B15" s="252">
        <v>6195</v>
      </c>
      <c r="C15" s="102">
        <v>3226</v>
      </c>
      <c r="D15" s="239">
        <v>1819</v>
      </c>
      <c r="E15" s="198">
        <v>969</v>
      </c>
    </row>
    <row r="16" spans="1:6" s="4" customFormat="1" ht="17.100000000000001" customHeight="1">
      <c r="A16" s="230"/>
      <c r="B16" s="98"/>
      <c r="C16" s="98"/>
      <c r="D16" s="99"/>
      <c r="E16" s="101"/>
    </row>
    <row r="17" spans="1:5" ht="17.100000000000001" customHeight="1">
      <c r="A17" s="12"/>
      <c r="B17" s="39"/>
      <c r="C17" s="98"/>
      <c r="D17" s="99"/>
      <c r="E17" s="101"/>
    </row>
    <row r="18" spans="1:5" ht="17.100000000000001" customHeight="1">
      <c r="A18" s="201"/>
      <c r="B18" s="102"/>
      <c r="C18" s="102"/>
      <c r="D18" s="8"/>
      <c r="E18" s="13"/>
    </row>
    <row r="19" spans="1:5" ht="17.100000000000001" customHeight="1">
      <c r="A19" s="201"/>
      <c r="B19" s="35"/>
      <c r="C19" s="35"/>
      <c r="D19" s="14"/>
      <c r="E19" s="13"/>
    </row>
    <row r="20" spans="1:5" ht="17.100000000000001" customHeight="1">
      <c r="A20" s="201"/>
      <c r="B20" s="35"/>
      <c r="C20" s="35"/>
      <c r="D20" s="14"/>
      <c r="E20" s="13"/>
    </row>
    <row r="21" spans="1:5" ht="17.100000000000001" customHeight="1">
      <c r="A21" s="201"/>
      <c r="B21" s="35"/>
      <c r="C21" s="35"/>
      <c r="D21" s="14"/>
      <c r="E21" s="13"/>
    </row>
    <row r="22" spans="1:5" ht="17.100000000000001" customHeight="1">
      <c r="A22" s="201"/>
      <c r="B22" s="35"/>
      <c r="C22" s="102"/>
      <c r="D22" s="14"/>
      <c r="E22" s="13"/>
    </row>
    <row r="23" spans="1:5">
      <c r="A23" s="4"/>
      <c r="B23" s="4"/>
      <c r="C23" s="53"/>
    </row>
    <row r="24" spans="1:5">
      <c r="A24" s="12"/>
    </row>
    <row r="26" spans="1:5">
      <c r="A26" s="71"/>
    </row>
    <row r="27" spans="1:5">
      <c r="A27" s="71"/>
    </row>
  </sheetData>
  <customSheetViews>
    <customSheetView guid="{DB2564B4-48F7-4606-B880-9F5287CE0C36}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764A504B-FA66-4EB5-9B32-8F4C6B9C44C9}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2A23566-198C-4917-B558-26CE3EB2F1D6}" scale="130" showPageBreaks="1">
      <selection activeCell="E15" sqref="E1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BC294C-3C7A-4A28-963E-7F632AAD6016}" scale="130">
      <selection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555030-B639-445A-B305-835534289AE6}" showPageBreaks="1">
      <selection activeCell="B6" sqref="B6:E1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F74987D-6181-42D1-AE99-A8659DEA9D55}" showPageBreaks="1" showRuler="0">
      <selection activeCell="C21" sqref="C2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 alignWithMargins="0">
        <oddHeader>&amp;L&amp;"Arial,Regular"&amp;12Образовање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BA5ACF5B-08F9-4015-80EE-14D4FB713380}" scale="130">
      <selection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CC4EBF9-B3A6-4F89-877D-2C8B3642BB7B}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6BC8EEE9-ED24-4EF2-AD7A-BBDA46FF0E7A}" scale="130" showPageBreaks="1">
      <selection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&amp;L&amp;"Arial,Regular"&amp;12Образовање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E5258E9-EC30-4FC5-8235-03360C2CCE64}">
      <selection activeCell="D26" sqref="D26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9E288C68-A855-497F-B9E8-35946C714420}">
      <selection activeCell="D26" sqref="D26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&amp;L&amp;"Arial,Regular"&amp;12Образовање</oddHeader>
        <oddFooter>&amp;L&amp;"Arial,Regular"&amp;8Статистички годишњак Републике Српске 2013&amp;C&amp;"Arial,Regular"&amp;8Стр. &amp;P од &amp;N</oddFooter>
      </headerFooter>
    </customSheetView>
  </customSheetViews>
  <mergeCells count="3">
    <mergeCell ref="A3:A4"/>
    <mergeCell ref="D3:E3"/>
    <mergeCell ref="B3:C3"/>
  </mergeCells>
  <phoneticPr fontId="24" type="noConversion"/>
  <hyperlinks>
    <hyperlink ref="E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&amp;L&amp;"Arial,Regular"&amp;12Образовање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5</vt:i4>
      </vt:variant>
    </vt:vector>
  </HeadingPairs>
  <TitlesOfParts>
    <vt:vector size="37" baseType="lpstr">
      <vt:lpstr>Листа табела</vt:lpstr>
      <vt:lpstr>24.1.</vt:lpstr>
      <vt:lpstr>24.2.</vt:lpstr>
      <vt:lpstr>24.3.</vt:lpstr>
      <vt:lpstr>24.4.</vt:lpstr>
      <vt:lpstr>24.5.</vt:lpstr>
      <vt:lpstr>24.6.</vt:lpstr>
      <vt:lpstr>24.7.</vt:lpstr>
      <vt:lpstr>24.8.</vt:lpstr>
      <vt:lpstr>24.9.</vt:lpstr>
      <vt:lpstr>24.10.</vt:lpstr>
      <vt:lpstr>24.11.</vt:lpstr>
      <vt:lpstr>24.12.</vt:lpstr>
      <vt:lpstr>24.13.</vt:lpstr>
      <vt:lpstr>24.14.</vt:lpstr>
      <vt:lpstr>24.15.</vt:lpstr>
      <vt:lpstr>24.16.</vt:lpstr>
      <vt:lpstr>24.17.</vt:lpstr>
      <vt:lpstr>24.18.</vt:lpstr>
      <vt:lpstr>24.19.</vt:lpstr>
      <vt:lpstr>24.20.</vt:lpstr>
      <vt:lpstr>24.21.</vt:lpstr>
      <vt:lpstr>24.22.</vt:lpstr>
      <vt:lpstr>24.23.</vt:lpstr>
      <vt:lpstr>24.24.</vt:lpstr>
      <vt:lpstr>24.25.</vt:lpstr>
      <vt:lpstr>24.26.</vt:lpstr>
      <vt:lpstr>24.27.</vt:lpstr>
      <vt:lpstr>24.28.</vt:lpstr>
      <vt:lpstr>24.29.</vt:lpstr>
      <vt:lpstr>24.30.</vt:lpstr>
      <vt:lpstr>24.31.</vt:lpstr>
      <vt:lpstr>ftn1_23.16</vt:lpstr>
      <vt:lpstr>Lista_tabela</vt:lpstr>
      <vt:lpstr>'24.10.'!Print_Titles</vt:lpstr>
      <vt:lpstr>'24.11.'!Print_Titles</vt:lpstr>
      <vt:lpstr>'24.12.'!Print_Titles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2016-12-28T13:09:20Z</cp:lastPrinted>
  <dcterms:created xsi:type="dcterms:W3CDTF">2011-02-04T09:21:42Z</dcterms:created>
  <dcterms:modified xsi:type="dcterms:W3CDTF">2016-12-28T13:09:26Z</dcterms:modified>
</cp:coreProperties>
</file>